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X:\Users\vickie_dorsett\Vickie\Year End\FY18 Year End\CAFR\Misc\"/>
    </mc:Choice>
  </mc:AlternateContent>
  <xr:revisionPtr revIDLastSave="0" documentId="8_{41A70CEF-E9DF-44DA-9283-E1990FB114C1}" xr6:coauthVersionLast="36" xr6:coauthVersionMax="36" xr10:uidLastSave="{00000000-0000-0000-0000-000000000000}"/>
  <bookViews>
    <workbookView xWindow="0" yWindow="120" windowWidth="28800" windowHeight="12180" tabRatio="685"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_xlnm.Print_Area" localSheetId="2">'2 - Individual Debt Obligations'!$A$1:$S$44</definedName>
    <definedName name="_xlnm.Print_Titles" localSheetId="2">'2 - Individual Debt Obligations'!$1:$9</definedName>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7" i="3" l="1"/>
  <c r="J18" i="3"/>
  <c r="C26" i="3" l="1"/>
  <c r="D26" i="3"/>
  <c r="E26" i="3"/>
  <c r="H26" i="3"/>
  <c r="I26" i="3"/>
  <c r="J36" i="3"/>
  <c r="J35" i="3"/>
  <c r="J25" i="3" l="1"/>
  <c r="J24" i="3"/>
  <c r="J23" i="3"/>
  <c r="J37" i="3"/>
  <c r="I37" i="3"/>
  <c r="H37" i="3"/>
  <c r="E37" i="3"/>
  <c r="D37" i="3"/>
  <c r="C37" i="3"/>
  <c r="I41" i="3" l="1"/>
  <c r="H41" i="3"/>
  <c r="J40" i="3"/>
  <c r="I30" i="3"/>
  <c r="I32" i="3" s="1"/>
  <c r="H30" i="3"/>
  <c r="H32" i="3" s="1"/>
  <c r="J29" i="3"/>
  <c r="J22" i="3"/>
  <c r="J21" i="3"/>
  <c r="J20" i="3"/>
  <c r="J19" i="3"/>
  <c r="J16" i="3"/>
  <c r="J15" i="3"/>
  <c r="J14" i="3"/>
  <c r="J13" i="3"/>
  <c r="J12" i="3"/>
  <c r="J11" i="3"/>
  <c r="E41" i="3"/>
  <c r="D41" i="3"/>
  <c r="C41" i="3"/>
  <c r="E30" i="3"/>
  <c r="D30" i="3"/>
  <c r="C30" i="3"/>
  <c r="I43" i="3" l="1"/>
  <c r="J26" i="3"/>
  <c r="J30" i="3"/>
  <c r="H43" i="3"/>
  <c r="J41" i="3"/>
  <c r="C32" i="3"/>
  <c r="C43" i="3" s="1"/>
  <c r="E32" i="3"/>
  <c r="E43" i="3" s="1"/>
  <c r="D32" i="3"/>
  <c r="D43" i="3" s="1"/>
  <c r="B11" i="4" s="1"/>
  <c r="B9" i="1"/>
  <c r="J32" i="3" l="1"/>
  <c r="J43" i="3" s="1"/>
  <c r="B16" i="4"/>
  <c r="B10" i="4"/>
  <c r="C18" i="8" s="1"/>
  <c r="B15" i="4"/>
  <c r="C26" i="8"/>
  <c r="B17" i="4"/>
  <c r="B24" i="4" s="1"/>
  <c r="B12" i="4"/>
  <c r="B22" i="4"/>
  <c r="B4" i="4"/>
  <c r="B3" i="4"/>
  <c r="C22" i="8" l="1"/>
  <c r="B23" i="4"/>
  <c r="B4" i="3"/>
  <c r="B3" i="3"/>
  <c r="C3" i="2" l="1"/>
  <c r="C4" i="2" s="1"/>
  <c r="C5" i="2" s="1"/>
  <c r="C6" i="2" s="1"/>
</calcChain>
</file>

<file path=xl/sharedStrings.xml><?xml version="1.0" encoding="utf-8"?>
<sst xmlns="http://schemas.openxmlformats.org/spreadsheetml/2006/main" count="594" uniqueCount="364">
  <si>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</si>
  <si>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</si>
  <si>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</si>
  <si>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</si>
  <si>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</si>
  <si>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</si>
  <si>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</si>
  <si>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</si>
  <si>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</si>
  <si>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</si>
  <si>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</si>
  <si>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</si>
  <si>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</si>
  <si>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</si>
  <si>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</si>
  <si>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</si>
  <si>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</si>
  <si>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</si>
  <si>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</si>
  <si>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</si>
  <si>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</si>
  <si>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</si>
  <si>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</si>
  <si>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</si>
  <si>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</si>
  <si>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</si>
  <si>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</si>
  <si>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</si>
  <si>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</si>
  <si>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</si>
  <si>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</si>
  <si>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</si>
  <si>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</si>
  <si>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</si>
  <si>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</si>
  <si>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</si>
  <si>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</si>
  <si>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</si>
  <si>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</si>
  <si>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</si>
  <si>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</si>
  <si>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</si>
  <si>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</si>
  <si>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</si>
  <si>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</si>
  <si>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</si>
  <si>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</si>
  <si>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</si>
  <si>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</si>
  <si>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</si>
  <si>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</si>
  <si>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</si>
  <si>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</si>
  <si>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</si>
  <si>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</si>
  <si>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</si>
  <si>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</si>
  <si>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</si>
  <si>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</si>
  <si>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</si>
  <si>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</si>
  <si>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</si>
  <si>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</si>
  <si>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</si>
  <si>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</si>
  <si>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</si>
  <si>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</si>
  <si>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</si>
  <si>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</si>
  <si>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</si>
  <si>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</si>
  <si>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</si>
  <si>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</si>
  <si>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</si>
  <si>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</si>
  <si>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</si>
  <si>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</si>
  <si>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</si>
  <si>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</si>
  <si>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</si>
  <si>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principal of all outstanding debt obligations:</t>
  </si>
  <si>
    <t>Combined principal and interest required to pay all outstanding debt obligations on time and in full:</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</si>
  <si>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</si>
  <si>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</si>
  <si>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</si>
  <si>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</si>
  <si>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</si>
  <si>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</si>
  <si>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</si>
  <si>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</si>
  <si>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</si>
  <si>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</si>
  <si>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</si>
  <si>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</si>
  <si>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</si>
  <si>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</si>
  <si>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</si>
  <si>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</si>
  <si>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</si>
  <si>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</si>
  <si>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</si>
  <si>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</si>
  <si>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</si>
  <si>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</si>
  <si>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</si>
  <si>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</si>
  <si>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</si>
  <si>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</si>
  <si>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</si>
  <si>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</si>
  <si>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</si>
  <si>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</si>
  <si>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</si>
  <si>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</si>
  <si>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</si>
  <si>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</si>
  <si>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</si>
  <si>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</si>
  <si>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</si>
  <si>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</si>
  <si>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</si>
  <si>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</si>
  <si>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</si>
  <si>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</si>
  <si>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</si>
  <si>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</si>
  <si>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</si>
  <si>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</si>
  <si>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</si>
  <si>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</si>
  <si>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</si>
  <si>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</si>
  <si>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</si>
  <si>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</si>
  <si>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</si>
  <si>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</si>
  <si>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</si>
  <si>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</si>
  <si>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</si>
  <si>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</si>
  <si>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</si>
  <si>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</si>
  <si>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</si>
  <si>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</si>
  <si>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</si>
  <si>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</si>
  <si>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</si>
  <si>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</si>
  <si>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</si>
  <si>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</si>
  <si>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</si>
  <si>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</si>
  <si>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</si>
  <si>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</si>
  <si>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</si>
  <si>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</si>
  <si>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</si>
  <si>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</si>
  <si>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</si>
  <si>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</si>
  <si>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</si>
  <si>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</si>
  <si>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</si>
  <si>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</si>
  <si>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</si>
  <si>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</si>
  <si>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</si>
  <si>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</si>
  <si>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</si>
  <si>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</si>
  <si>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</si>
  <si>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</si>
  <si>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</si>
  <si>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</si>
  <si>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</si>
  <si>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</si>
  <si>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</si>
  <si>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</si>
  <si>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</si>
  <si>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</si>
  <si>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</si>
  <si>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</si>
  <si>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</si>
  <si>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</si>
  <si>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</si>
  <si>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</si>
  <si>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</si>
  <si>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</si>
  <si>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</si>
  <si>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</si>
  <si>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</si>
  <si>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</si>
  <si>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</si>
  <si>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</si>
  <si>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</si>
  <si>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</si>
  <si>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</si>
  <si>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</si>
  <si>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</si>
  <si>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</si>
  <si>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</si>
  <si>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</si>
  <si>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</si>
  <si>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</si>
  <si>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</si>
  <si>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</si>
  <si>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</si>
  <si>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</si>
  <si>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</si>
  <si>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</si>
  <si>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</si>
  <si>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</si>
  <si>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</si>
  <si>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</si>
  <si>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</si>
  <si>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</si>
  <si>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</si>
  <si>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</si>
  <si>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</si>
  <si>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</si>
  <si>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</si>
  <si>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</si>
  <si>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</si>
  <si>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</si>
  <si>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</si>
  <si>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</si>
  <si>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</si>
  <si>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</si>
  <si>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</si>
  <si>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</si>
  <si>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</si>
  <si>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</si>
  <si>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</si>
  <si>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</si>
  <si>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</si>
  <si>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</si>
  <si>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</si>
  <si>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</si>
  <si>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Fiscal Year Start (DD/MM/YYYY)*:</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</si>
  <si>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</si>
  <si>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</si>
  <si>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</si>
  <si>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</si>
  <si>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</si>
  <si>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</si>
  <si>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</si>
  <si>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</si>
  <si>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</si>
  <si>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</si>
  <si>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</si>
  <si>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</si>
  <si>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</si>
  <si>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</si>
  <si>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</si>
  <si>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</si>
  <si>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</si>
  <si>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</si>
  <si>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</si>
  <si>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</si>
  <si>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</si>
  <si>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</si>
  <si>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</si>
  <si>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</si>
  <si>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</si>
  <si>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</si>
  <si>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</si>
  <si>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</si>
  <si>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</si>
  <si>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</si>
  <si>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</si>
  <si>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</si>
  <si>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</si>
  <si>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</si>
  <si>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</si>
  <si>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</si>
  <si>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</si>
  <si>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</si>
  <si>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</si>
  <si>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</si>
  <si>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</si>
  <si>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</si>
  <si>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</si>
  <si>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</si>
  <si>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</si>
  <si>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</si>
  <si>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</si>
  <si>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</si>
  <si>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</si>
  <si>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</si>
  <si>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</si>
  <si>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</si>
  <si>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</si>
  <si>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</si>
  <si>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</si>
  <si>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</si>
  <si>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</si>
  <si>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</si>
  <si>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Hays County</t>
  </si>
  <si>
    <t>www.co.hays.tx.us</t>
  </si>
  <si>
    <t>512-393-2283</t>
  </si>
  <si>
    <t>marisol.alonzo@co.hays.tx.us</t>
  </si>
  <si>
    <t>Marisol Villarreal-Alonzo</t>
  </si>
  <si>
    <t>County Auditor</t>
  </si>
  <si>
    <t>San Marcos</t>
  </si>
  <si>
    <t>Hays</t>
  </si>
  <si>
    <t>712 S. Stagecoach Trail, Suite 1071</t>
  </si>
  <si>
    <t>General Obligation Bonds:</t>
  </si>
  <si>
    <t>Unlimited Tax Refunding Bonds, Series 2010</t>
  </si>
  <si>
    <t>Limited Tax Bonds, Series 2011</t>
  </si>
  <si>
    <t>Unlimited Tax Road Bonds, Series 2011</t>
  </si>
  <si>
    <t>Limited Tax Refunding Bonds, Series 2012</t>
  </si>
  <si>
    <t>Limited Tax Refunding Bonds, Series 2013</t>
  </si>
  <si>
    <t>Pass-Through Toll Revenue &amp; Unlimited Tax Bonds, Series 2013</t>
  </si>
  <si>
    <t>Limited Tax Refunding Bonds, Series 2014</t>
  </si>
  <si>
    <t>Limited Tax Refunding Bonds, Series 2015</t>
  </si>
  <si>
    <t>Pass-Through Toll Revenue &amp; Unlimited Tax Bonds, Series 2015</t>
  </si>
  <si>
    <t>Limited Tax Refunding Bonds, Series 2016</t>
  </si>
  <si>
    <t>Pass-Through Toll Revenue &amp; Limited Tax Bonds, Series 2016</t>
  </si>
  <si>
    <t xml:space="preserve">  Subtotal General Obligation Bonds</t>
  </si>
  <si>
    <t>Certificates of Obligation:</t>
  </si>
  <si>
    <t>Combination Tax &amp; Limited Pledged Revenue Certificates of Obligation, Series 2010</t>
  </si>
  <si>
    <t xml:space="preserve">  Subtotal Certificates of Obligation</t>
  </si>
  <si>
    <t>Special Assessment Revenue Bonds:</t>
  </si>
  <si>
    <t>Special Assessment Revenue Bonds, Series 2015</t>
  </si>
  <si>
    <t xml:space="preserve">  Subtotal Special Assessment Revenue Bonds</t>
  </si>
  <si>
    <t>TOTAL DEBT</t>
  </si>
  <si>
    <t>To (i) refund a portion of the County's outstanding bonds (the "Refunded Bonds") and (ii) pay the costs of issuing the Bonds</t>
  </si>
  <si>
    <t>Refunded Bonds: $12,345,000 of the County's outstanding Unlimited Tax Bonds, Series 2001</t>
  </si>
  <si>
    <t>For (i) constructing, improving, renovating, equipping and acquiring land and buildings for park, natural areas, open space, preservation of water quality, aquifer recharge areas, and wildlife habitat, conservation easements, and recreational purposes, and (ii) paying the costs associated with the issuance of the Limited Tax Bonds</t>
  </si>
  <si>
    <t>For (i) designing, developing, financing, constructing, maintaining, operating, extending, expanding, and improving roads on the Texas state highway system located within the County, (ii) capitalizing approximately twenty-four months of interest on the Bonds, and (iii) paying the costs of issuing the Bonds</t>
  </si>
  <si>
    <t>To (i) advance refund a portion of the County's outstanding bonds (the "Refunded Bonds") to achieve a debt service savings and (ii) pay costs associated with the issuance of the Bonds</t>
  </si>
  <si>
    <t>Refunded Bonds: $690,000 of the County's outstanding General Obligation Refunding and Improvement Bonds, Series 2003 and $8,870,000 of the County's Unlimited Tax Road Bonds, Series 2004</t>
  </si>
  <si>
    <t>Refunded Bonds: $1,785,000 of the County's outstanding General Obligation Refunding and Improvement Bonds, Series 2003, $770,000 of the Unlimited Tax Road Bonds, Series 2004, $2,600,000 of the Certificates of Obligation, Series 2005, $12,465,000 of the Unlimited Tax Road Bonds, Series 2006, and $8,485,000 of the Pass-Through Toll Revenue and Limited Tax Bonds, Series 2009</t>
  </si>
  <si>
    <t>For (i) designing, developing, financing, constructing, maintaining, operating, extending, expanding, and improving roads on the Texas state highway system, (ii) capitalizing approximately eight months of interest on the Bonds, and (iii) paying the costs of issuing the Bonds</t>
  </si>
  <si>
    <t>To (i) refund a portion of the County's outstanding bonds (the "Refunded Obligations") to achieve a debt service savings and (ii) pay the costs of issuing the Bonds</t>
  </si>
  <si>
    <t>Refunded Obligations: $960,000 of the County's outstanding Certificates of Obligations, Series 2005 and $7,755,000 of the Pass-Through Toll Revenue and Limited Tax Bonds, Series 2009</t>
  </si>
  <si>
    <t>Refunded Obligations: $3,240,000 of the County's outstanding Limited Tax Bonds, Series 2008, $1,365,000 of Combination Tax and Limited Pledge Revenue Certificates of Obligations, Series 2009, $22,670,000 of the Pass-Through Toll Revenue and Limited Tax Bonds, Series 2009 , and $14,470,000 of Combination Tax and Limited Pledge Revenue Certificates of Obligations, Series 2010</t>
  </si>
  <si>
    <t>For (i) designing, developing, financing, constructing, maintaining, operating, extending, expanding, and improving roads on the Texas state highway system and (ii) paying the costs of issuing the Bonds</t>
  </si>
  <si>
    <t>Refunded Obligations: $6,155,000 of the County's outstanding Limited Tax Bonds, Series 2007, $3,595,000 Limited Tax Bonds, Series 2008, $3,555,000 of the Pass-Through Toll Revenue and Limited Tax Bonds, Series 2009 , $6,565,000  of the Unlimited Tax Road Bonds, Series 2009, $3,925,000 of the Combination Tax and Limited Pledge Revenue Certificates of Obligations, Series 2009, and $39,275,000 of Combination Tax and Limited Pledge Revenue Certificates of Obligations, Series 2010</t>
  </si>
  <si>
    <t>For (i) constructing, acquiring, renovating and improving a new Hays County Government Center to be located at South Stagecoach Trail in San Marcos, Texas as well as any necessary parking, drainage, sidewalks, street, County road, landscaping, utility, and lighting improvement incidental thereto and acquiring property rights (including easements and right-of-way) necessary therefor, (ii) the purchase of materials, supplies, equipment, machinery, land, right-of-way for authorized needs and purposes related to the aforementioned capital improvements, and (iii) payment for professional services relating to the construction, design, project management, and financing of the aforementioned project</t>
  </si>
  <si>
    <t>For (i) paying a portion of the Costs of the Major Public Improvements, which consist of the costs of certain water, wastewater and road improvements that will benefit the entire La Cima Public Improvement District (the “District), (ii) paying a portion of the interest on the Bonds during and after the period of acquisition and construction of the Major Public Improvements, (iii) funding a reserve account for the payment of principal of and interest on the Bonds, (iv) paying a portion of the costs incidental to the organization of the District, and (v) paying the costs of issuing the Bonds</t>
  </si>
  <si>
    <t>No bond rating was necessary for these bonds.</t>
  </si>
  <si>
    <t>La Cima Public Improvement District Major Public Improvement Project</t>
  </si>
  <si>
    <t>Pass-Through Toll Revenue &amp; Unlimited Tax Bonds, Series 2011</t>
  </si>
  <si>
    <t>Total General Obligation Debt</t>
  </si>
  <si>
    <t>Total authorized debt obligations: *</t>
  </si>
  <si>
    <t>Total authorized debt obligations secured by ad valorem taxation:  *</t>
  </si>
  <si>
    <t>On January 26, 2006, the Texas Transportation Commission (Commission) authorized Hays County to construct improvements to FM 110 (San Marcos Loop), RM 12, and FM 1626. On May 25, 2006 the Commission authorized the Texas Department of Transportation (TXDOT) to enter into a "Pass-Through Toll Agreement" with Hays County.  The Original Pass-Through Toll Agreement became effective on December 20, 2006.  On February 28, 2008, the Commission authorized the first amendment to the original agreement to include improvements on I-35 and US 290 West in lieu of proposed improvements to RM 12. The First Amendment became effective on May 21, 2008.  The Second Amendment to the Pass-Through Agreement for Payment of Pass-Through Tolls became effective on August 6, 2009.  The Second Amendment was the result of a reallocation of funding for the Projects. The Third Amendment revised the scope of the work and project costs as a result of deleting a portion of the FM 110 segment and replacing the segment of the FM 110 project with a segment on IH-35 at Yarrington Road. The Third Amendment became effective on May 9, 2012.  Upon completion of the roadways, TXDOT will reimburse Hays County a maximum of $133,170,000 to be paid annually based on $0.14 per vehicle mile traveled.  Once projects as a whole are substantially complete, reimbursements will be no less than $6,658,500 and no more than $13,317,000 annually. This debt is secured by ad valorem tax and is also being paid from payments made by the state.</t>
  </si>
  <si>
    <t>Public Property Finance Act Contract No. 7669</t>
  </si>
  <si>
    <t>Implementing strategies to improve the efficiency of operations, including the facilities and for the purpose of implementing an energy efficiency project</t>
  </si>
  <si>
    <t>Acquisition, purchase and financing of a county wide energy conservation project</t>
  </si>
  <si>
    <t xml:space="preserve">  Subtotal Energy Efficiency Project Obligations</t>
  </si>
  <si>
    <t>Energy Efficiency Project Obligations:</t>
  </si>
  <si>
    <t>Limited Tax Refunding Bonds, Series 2017</t>
  </si>
  <si>
    <t>Limited Tax Bonds, Series 2017</t>
  </si>
  <si>
    <t>Unlimited Tax Road Bonds, Series 2017</t>
  </si>
  <si>
    <t>For (i) construction, acquisition by purchase, maintenance, and operation of macadamized, graveled, or paved roads or turnpikes, or in aid thereof, being generally (but not by way of limitation), constructing, designing, improving, extending, expanding, upgrading and/or developing County roads, County road connectors, and or State highways, including right-of-way acquisition, utility relocation, drainage, improvements, environmental mitigation and conservation, p[pedestrian walkways and bicycle transportation improvements relating to these roads improvements, low water crossing improvements, traffic safety other safety, and operational improvements, and other road transportation related improvements, and (2) paying the costs associated with the issuance of the Bonds</t>
  </si>
  <si>
    <t>For (i) purchase by acquisition, constructing, reconstructing, improving, and equipping public safety facilities, to wit: a co-located emergency communications/911 facility, a law enforcement venter, a law enforcement training facility, and a county jail facility, including the acquisition or improvement of sites for such facilities, and (ii) paying the costs associated with the issuance of the Limited Tax Bonds</t>
  </si>
  <si>
    <t>The principal, premium, and interest on the Special Assessment Revenue Bonds are secured by a pledge of and a lien upon pledged revenues (the “Pledged Revenues”), consisting primarily of Special Assessments levied against the assessable parcels or lots within the District (the “Assessed Parcels”) and other funds comprising the Trust Estate. In accordance with the PID Act, the County has caused the preparation of a Service and Assessment Plan (as amended and supplemented from time to time, the “Service and Assessment Plan”), which describes the special benefit received by the property within the District, including the Assessed Parcels, provides the basis and justification for the determination of special benefit on such property, establishes the methodology for the levy of Special Assessments and provides for the allocation of Pledged Revenues for payment of principal, premium, and interest on the Bonds. The Bonds are special limited obligations of the county payable solely from the pledged revenues and the funds held under the Indenture comprising the trust estate, as and to the extent provided in the indenture. The bonds do not give rise to a charge against the general credit or taxing powers of the county and are not secured except as provided in the indenture. The owners of the bonds shall never have the right to demand payment thereof out of any funds of the county other than the pledged revenues and any other funds held under the indenture comprising the trust estate, as and to the extent provided in the Indenture.</t>
  </si>
  <si>
    <t>* Authorized includes $45,000 Park Bond Voter Authorized but unissued Bonds, $106,400,000 Road Bond Voter Authorized but unissued Bonds</t>
  </si>
  <si>
    <t>Refunded Obligations: $6,395,000 of the County's outstanding Limited Tax Bonds, Series 2011, $29,900,000 of the Unlimited Tax Road Bonds, Series 2011, $33,940,000 of the Pass-Through Toll Revenue and Unlimited Tax Bonds, Series 2011</t>
  </si>
  <si>
    <t>US Census Bureau July 1, 2017 estimate</t>
  </si>
  <si>
    <t>For (i) the construction, acquisitions by purchase, maintenance, and operation of macadamized, graveled, or paved roads, or in aid thereof, being, generally (but not by way of limitation), constructing, designing, improving, extending, expanding, upgrading and/or developing County roads and/or State highways, including right-of-way acquisition, utility relocation, drainage improvements relating to these road improvements, traffic safety, other safety, and operational improvements, and other transportation related improvements and (ii) paying the costs associated with the issuance of Road Bonds</t>
  </si>
  <si>
    <t xml:space="preserve"> Public Property Finance Contract (Tax Credit Qualified Energy Conservation Bonds), Series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</si>
</sst>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lt;=9999999]###\-####;\(###\)\ ###\-####"/>
    <numFmt numFmtId="165" formatCode="00000"/>
    <numFmt numFmtId="166" formatCode="&quot;$&quot;#,##0"/>
  </numFmts>
  <fonts count="15"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
      <sz val="11"/>
      <color theme="1"/>
      <name val="Calibri"/>
      <family val="2"/>
      <scheme val="minor"/>
    </font>
    <font>
      <b/>
      <i/>
      <sz val="12"/>
      <color theme="1"/>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6" fillId="0" borderId="0" applyNumberFormat="0" applyFill="0" applyBorder="0" applyAlignment="0" applyProtection="0"/>
    <xf numFmtId="43" fontId="13" fillId="0" borderId="0" applyFont="0" applyFill="0" applyBorder="0" applyAlignment="0" applyProtection="0"/>
    <xf numFmtId="44" fontId="13" fillId="0" borderId="0" applyFont="0" applyFill="0" applyBorder="0" applyAlignment="0" applyProtection="0"/>
  </cellStyleXfs>
  <cellXfs count="124">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0" xfId="0" applyFont="1" applyFill="1"/>
    <xf numFmtId="3" fontId="1" fillId="0" borderId="1" xfId="2" applyNumberFormat="1" applyFont="1" applyBorder="1" applyAlignment="1">
      <alignment horizontal="center" vertical="center" wrapText="1"/>
    </xf>
    <xf numFmtId="0" fontId="1" fillId="5" borderId="0" xfId="0" applyFont="1" applyFill="1" applyAlignment="1">
      <alignment horizontal="center"/>
    </xf>
    <xf numFmtId="0" fontId="3" fillId="2" borderId="5" xfId="0" applyFont="1" applyFill="1" applyBorder="1" applyAlignment="1">
      <alignment horizontal="center"/>
    </xf>
    <xf numFmtId="0" fontId="3" fillId="2" borderId="1" xfId="0" applyFont="1" applyFill="1" applyBorder="1" applyAlignment="1">
      <alignment horizontal="center"/>
    </xf>
    <xf numFmtId="0" fontId="1" fillId="0" borderId="1" xfId="0" applyFont="1" applyBorder="1" applyAlignment="1">
      <alignment horizontal="center" vertical="center" wrapText="1"/>
    </xf>
    <xf numFmtId="0" fontId="1" fillId="5" borderId="0" xfId="0" applyFont="1" applyFill="1" applyAlignment="1">
      <alignment horizontal="center" vertical="center"/>
    </xf>
    <xf numFmtId="0" fontId="3" fillId="2" borderId="5" xfId="0" applyFont="1" applyFill="1" applyBorder="1" applyAlignment="1">
      <alignment horizontal="center" vertical="center"/>
    </xf>
    <xf numFmtId="0" fontId="1" fillId="0" borderId="0" xfId="0" applyFont="1" applyAlignment="1">
      <alignment horizontal="center"/>
    </xf>
    <xf numFmtId="14" fontId="1" fillId="0" borderId="1" xfId="0" applyNumberFormat="1" applyFont="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0" xfId="0" applyFont="1" applyAlignment="1">
      <alignment vertical="top" wrapText="1"/>
    </xf>
    <xf numFmtId="14" fontId="1" fillId="0" borderId="1" xfId="0" applyNumberFormat="1" applyFont="1" applyBorder="1" applyAlignment="1" applyProtection="1">
      <alignment horizontal="center" vertical="center"/>
      <protection locked="0"/>
    </xf>
    <xf numFmtId="0" fontId="14" fillId="0" borderId="1" xfId="0" applyFont="1" applyBorder="1" applyAlignment="1" applyProtection="1">
      <alignment horizontal="left" vertical="center"/>
      <protection locked="0"/>
    </xf>
    <xf numFmtId="42" fontId="3" fillId="0" borderId="1" xfId="0" applyNumberFormat="1" applyFont="1" applyFill="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42" fontId="3" fillId="0" borderId="1" xfId="0" applyNumberFormat="1" applyFont="1" applyFill="1" applyBorder="1" applyAlignment="1" applyProtection="1">
      <alignment horizontal="left" vertical="center" wrapText="1"/>
      <protection locked="0"/>
    </xf>
    <xf numFmtId="0" fontId="1" fillId="5" borderId="0" xfId="0" applyFont="1" applyFill="1" applyAlignment="1">
      <alignment vertical="top"/>
    </xf>
    <xf numFmtId="0" fontId="1" fillId="2" borderId="5" xfId="0" applyFont="1" applyFill="1" applyBorder="1" applyAlignment="1">
      <alignment vertical="top"/>
    </xf>
    <xf numFmtId="0" fontId="1" fillId="0" borderId="1" xfId="0" applyFont="1" applyFill="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5" borderId="0" xfId="0" applyFont="1" applyFill="1" applyAlignment="1">
      <alignment vertical="top" wrapText="1"/>
    </xf>
    <xf numFmtId="0" fontId="14" fillId="0"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166" fontId="1" fillId="0" borderId="1" xfId="3"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0" fontId="1" fillId="0" borderId="1" xfId="0" applyFont="1" applyBorder="1" applyAlignment="1">
      <alignment vertical="top" wrapText="1"/>
    </xf>
    <xf numFmtId="42" fontId="1" fillId="0" borderId="1" xfId="0" applyNumberFormat="1" applyFont="1" applyFill="1" applyBorder="1" applyAlignment="1" applyProtection="1">
      <alignment horizontal="left" vertical="center" wrapText="1"/>
    </xf>
    <xf numFmtId="0" fontId="4" fillId="5" borderId="5" xfId="0" applyFont="1" applyFill="1" applyBorder="1" applyAlignment="1">
      <alignment horizontal="left" wrapText="1"/>
    </xf>
  </cellXfs>
  <cellStyles count="4">
    <cellStyle name="Comma" xfId="2" builtinId="3"/>
    <cellStyle name="Currency" xfId="3" builtinId="4"/>
    <cellStyle name="Hyperlink" xfId="1" builtinId="8"/>
    <cellStyle name="Normal" xfId="0" builtinId="0"/>
  </cellStyles>
  <dxfs count="1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font>
      <fill>
        <patternFill>
          <bgColor theme="5" tint="0.39994506668294322"/>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5" Type="http://schemas.openxmlformats.org/officeDocument/2006/relationships/printerSettings" Target="../printerSettings/printerSettings7.bin"/><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tabSelected="1" zoomScale="85" zoomScaleNormal="85" workbookViewId="0">
      <selection activeCell="A3" sqref="A3"/>
    </sheetView>
  </sheetViews>
  <sheetFormatPr defaultColWidth="0" defaultRowHeight="24.95" customHeight="1" zeroHeight="1" x14ac:dyDescent="0.2"/>
  <cols>
    <col min="1" max="1" width="55.7109375" style="64" customWidth="1"/>
    <col min="2" max="16384" width="9.140625" style="63" hidden="1"/>
  </cols>
  <sheetData>
    <row r="1" spans="1:1" ht="15.75" x14ac:dyDescent="0.2">
      <c r="A1" s="65" t="s">
        <v>234</v>
      </c>
    </row>
    <row r="2" spans="1:1" ht="24.95" customHeight="1" x14ac:dyDescent="0.2">
      <c r="A2" s="68" t="s">
        <v>280</v>
      </c>
    </row>
    <row r="3" spans="1:1" ht="24.95" customHeight="1" x14ac:dyDescent="0.25">
      <c r="A3" s="66" t="s">
        <v>281</v>
      </c>
    </row>
    <row r="4" spans="1:1" ht="24.95" customHeight="1" x14ac:dyDescent="0.25">
      <c r="A4" s="66" t="s">
        <v>282</v>
      </c>
    </row>
    <row r="5" spans="1:1" ht="24.95" customHeight="1" x14ac:dyDescent="0.25">
      <c r="A5" s="66" t="s">
        <v>283</v>
      </c>
    </row>
    <row r="6" spans="1:1" ht="24.95" customHeight="1" x14ac:dyDescent="0.25">
      <c r="A6" s="66" t="s">
        <v>284</v>
      </c>
    </row>
    <row r="7" spans="1:1" ht="24.95" customHeight="1" x14ac:dyDescent="0.25">
      <c r="A7" s="66" t="s">
        <v>285</v>
      </c>
    </row>
    <row r="8" spans="1:1" ht="24.95" customHeight="1" x14ac:dyDescent="0.25">
      <c r="A8" s="66" t="s">
        <v>286</v>
      </c>
    </row>
    <row r="9" spans="1:1" ht="24.95" customHeight="1" x14ac:dyDescent="0.25">
      <c r="A9" s="67" t="s">
        <v>88</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D35"/>
  <sheetViews>
    <sheetView zoomScale="85" zoomScaleNormal="85" workbookViewId="0"/>
  </sheetViews>
  <sheetFormatPr defaultColWidth="0" defaultRowHeight="15.75" zeroHeight="1" x14ac:dyDescent="0.25"/>
  <cols>
    <col min="1" max="1" width="56.42578125" style="39" customWidth="1"/>
    <col min="2" max="2" width="61.140625" style="1" customWidth="1"/>
    <col min="3" max="4" width="0" style="1" hidden="1" customWidth="1"/>
    <col min="5" max="16384" width="9.140625" style="1" hidden="1"/>
  </cols>
  <sheetData>
    <row r="1" spans="1:2" x14ac:dyDescent="0.25">
      <c r="A1" s="36" t="s">
        <v>234</v>
      </c>
      <c r="B1" s="24"/>
    </row>
    <row r="2" spans="1:2" x14ac:dyDescent="0.25">
      <c r="A2" s="38" t="s">
        <v>277</v>
      </c>
      <c r="B2" s="24"/>
    </row>
    <row r="3" spans="1:2" x14ac:dyDescent="0.25">
      <c r="A3" s="37" t="s">
        <v>0</v>
      </c>
      <c r="B3" s="13"/>
    </row>
    <row r="4" spans="1:2" x14ac:dyDescent="0.25">
      <c r="A4" s="69" t="s">
        <v>235</v>
      </c>
      <c r="B4" s="74" t="s">
        <v>297</v>
      </c>
    </row>
    <row r="5" spans="1:2" x14ac:dyDescent="0.25">
      <c r="A5" s="69" t="s">
        <v>236</v>
      </c>
      <c r="B5" s="74" t="s">
        <v>16</v>
      </c>
    </row>
    <row r="6" spans="1:2" x14ac:dyDescent="0.25">
      <c r="A6" s="14" t="s">
        <v>22</v>
      </c>
      <c r="B6" s="75"/>
    </row>
    <row r="7" spans="1:2" x14ac:dyDescent="0.25">
      <c r="A7" s="14" t="s">
        <v>237</v>
      </c>
      <c r="B7" s="74">
        <v>2018</v>
      </c>
    </row>
    <row r="8" spans="1:2" x14ac:dyDescent="0.25">
      <c r="A8" s="14" t="s">
        <v>238</v>
      </c>
      <c r="B8" s="76">
        <v>43009</v>
      </c>
    </row>
    <row r="9" spans="1:2" x14ac:dyDescent="0.25">
      <c r="A9" s="14" t="s">
        <v>14</v>
      </c>
      <c r="B9" s="70">
        <f>IF(ISBLANK(B8),"",DATE(YEAR(B8)+1,MONTH(B8),DAY(B8)-1))</f>
        <v>43373</v>
      </c>
    </row>
    <row r="10" spans="1:2" x14ac:dyDescent="0.25">
      <c r="A10" s="14" t="s">
        <v>21</v>
      </c>
      <c r="B10" s="76" t="s">
        <v>298</v>
      </c>
    </row>
    <row r="11" spans="1:2" x14ac:dyDescent="0.25">
      <c r="A11" s="14" t="s">
        <v>239</v>
      </c>
      <c r="B11" s="77" t="s">
        <v>299</v>
      </c>
    </row>
    <row r="12" spans="1:2" x14ac:dyDescent="0.25">
      <c r="A12" s="14" t="s">
        <v>212</v>
      </c>
      <c r="B12" s="74"/>
    </row>
    <row r="13" spans="1:2" x14ac:dyDescent="0.25">
      <c r="A13" s="69" t="s">
        <v>240</v>
      </c>
      <c r="B13" s="74" t="s">
        <v>12</v>
      </c>
    </row>
    <row r="14" spans="1:2" x14ac:dyDescent="0.25">
      <c r="A14" s="38"/>
      <c r="B14" s="22"/>
    </row>
    <row r="15" spans="1:2" x14ac:dyDescent="0.25">
      <c r="A15" s="37" t="s">
        <v>3</v>
      </c>
      <c r="B15" s="19"/>
    </row>
    <row r="16" spans="1:2" x14ac:dyDescent="0.25">
      <c r="A16" s="18" t="s">
        <v>241</v>
      </c>
      <c r="B16" s="74" t="s">
        <v>301</v>
      </c>
    </row>
    <row r="17" spans="1:2" x14ac:dyDescent="0.25">
      <c r="A17" s="18" t="s">
        <v>242</v>
      </c>
      <c r="B17" s="74" t="s">
        <v>302</v>
      </c>
    </row>
    <row r="18" spans="1:2" x14ac:dyDescent="0.25">
      <c r="A18" s="18" t="s">
        <v>243</v>
      </c>
      <c r="B18" s="77" t="s">
        <v>299</v>
      </c>
    </row>
    <row r="19" spans="1:2" x14ac:dyDescent="0.25">
      <c r="A19" s="18" t="s">
        <v>4</v>
      </c>
      <c r="B19" s="74" t="s">
        <v>300</v>
      </c>
    </row>
    <row r="20" spans="1:2" x14ac:dyDescent="0.25">
      <c r="A20" s="18" t="s">
        <v>244</v>
      </c>
      <c r="B20" s="74" t="s">
        <v>305</v>
      </c>
    </row>
    <row r="21" spans="1:2" x14ac:dyDescent="0.25">
      <c r="A21" s="18" t="s">
        <v>5</v>
      </c>
      <c r="B21" s="74"/>
    </row>
    <row r="22" spans="1:2" x14ac:dyDescent="0.25">
      <c r="A22" s="18" t="s">
        <v>245</v>
      </c>
      <c r="B22" s="74" t="s">
        <v>303</v>
      </c>
    </row>
    <row r="23" spans="1:2" x14ac:dyDescent="0.25">
      <c r="A23" s="18" t="s">
        <v>246</v>
      </c>
      <c r="B23" s="78">
        <v>78666</v>
      </c>
    </row>
    <row r="24" spans="1:2" x14ac:dyDescent="0.25">
      <c r="A24" s="18" t="s">
        <v>247</v>
      </c>
      <c r="B24" s="74" t="s">
        <v>304</v>
      </c>
    </row>
    <row r="25" spans="1:2" x14ac:dyDescent="0.25">
      <c r="A25" s="18" t="s">
        <v>278</v>
      </c>
      <c r="B25" s="74" t="s">
        <v>12</v>
      </c>
    </row>
    <row r="26" spans="1:2" x14ac:dyDescent="0.25">
      <c r="A26" s="18" t="s">
        <v>6</v>
      </c>
      <c r="B26" s="74"/>
    </row>
    <row r="27" spans="1:2" x14ac:dyDescent="0.25">
      <c r="A27" s="18" t="s">
        <v>7</v>
      </c>
      <c r="B27" s="74"/>
    </row>
    <row r="28" spans="1:2" x14ac:dyDescent="0.25">
      <c r="A28" s="18" t="s">
        <v>8</v>
      </c>
      <c r="B28" s="74"/>
    </row>
    <row r="29" spans="1:2" x14ac:dyDescent="0.25">
      <c r="A29" s="18" t="s">
        <v>9</v>
      </c>
      <c r="B29" s="74"/>
    </row>
    <row r="30" spans="1:2" x14ac:dyDescent="0.25">
      <c r="A30" s="18" t="s">
        <v>10</v>
      </c>
      <c r="B30" s="74"/>
    </row>
    <row r="31" spans="1:2" x14ac:dyDescent="0.25">
      <c r="A31" s="20" t="s">
        <v>88</v>
      </c>
      <c r="B31" s="21"/>
    </row>
    <row r="32" spans="1:2" hidden="1" x14ac:dyDescent="0.25"/>
    <row r="33" hidden="1" x14ac:dyDescent="0.25"/>
    <row r="34" hidden="1" x14ac:dyDescent="0.25"/>
    <row r="35" hidden="1" x14ac:dyDescent="0.25"/>
  </sheetData>
  <sheetProtection algorithmName="SHA-512" hashValue="HezL/KfWDTlhJmuFZN6eec5Kl6HwIHuHUZj4rCDrteBRV3fRdRxY+V7sUVHUOZZEvGuxzHYAYxI3RiFHIVa76Q==" saltValue="pkT/OU4QoNStE2/uPpbC+g==" spinCount="100000" sheet="1" objects="1" scenarios="1"/>
  <conditionalFormatting sqref="B26:B30">
    <cfRule type="expression" dxfId="16" priority="5">
      <formula>$B$25="Yes"</formula>
    </cfRule>
  </conditionalFormatting>
  <conditionalFormatting sqref="B6">
    <cfRule type="expression" dxfId="15" priority="3">
      <formula>$B$5="Other"</formula>
    </cfRule>
    <cfRule type="expression" dxfId="14" priority="4">
      <formula>$B$5="(select)"</formula>
    </cfRule>
  </conditionalFormatting>
  <conditionalFormatting sqref="B9">
    <cfRule type="expression" dxfId="13" priority="1">
      <formula>$B$8=""</formula>
    </cfRule>
    <cfRule type="cellIs" dxfId="12"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scale="76"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Hide!$A$1:$A$3</xm:f>
          </x14:formula1>
          <xm:sqref>B25 B13</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Hide!$C$1:$C$6</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A1:XFC45"/>
  <sheetViews>
    <sheetView zoomScale="85" zoomScaleNormal="85" workbookViewId="0">
      <pane ySplit="9" topLeftCell="A10" activePane="bottomLeft" state="frozen"/>
      <selection pane="bottomLeft" activeCell="A10" sqref="A10"/>
    </sheetView>
  </sheetViews>
  <sheetFormatPr defaultColWidth="0" defaultRowHeight="15.75" x14ac:dyDescent="0.25"/>
  <cols>
    <col min="1" max="1" width="65.1406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77.42578125" style="105" customWidth="1"/>
    <col min="12" max="12" width="22.7109375" style="1" customWidth="1"/>
    <col min="13" max="16" width="10.7109375" style="1" customWidth="1"/>
    <col min="17" max="17" width="13.28515625" style="1" customWidth="1"/>
    <col min="18" max="18" width="23.7109375" style="1" customWidth="1"/>
    <col min="19" max="19" width="56.140625" style="1" customWidth="1"/>
    <col min="20" max="16381" width="9.140625" style="1" hidden="1"/>
    <col min="16382" max="16382" width="2.7109375" style="1" hidden="1" customWidth="1"/>
    <col min="16383" max="16383" width="6" style="1" hidden="1" customWidth="1"/>
    <col min="16384" max="16384" width="3.85546875" style="1" hidden="1" customWidth="1"/>
  </cols>
  <sheetData>
    <row r="1" spans="1:19" x14ac:dyDescent="0.25">
      <c r="A1" s="23" t="s">
        <v>234</v>
      </c>
      <c r="B1" s="21"/>
      <c r="C1" s="25"/>
      <c r="D1" s="25"/>
      <c r="E1" s="25"/>
      <c r="F1" s="26"/>
      <c r="G1" s="21"/>
      <c r="H1" s="25"/>
      <c r="I1" s="25"/>
      <c r="J1" s="25"/>
      <c r="K1" s="111"/>
      <c r="L1" s="21"/>
      <c r="M1" s="21"/>
      <c r="N1" s="21"/>
      <c r="O1" s="21"/>
      <c r="P1" s="21"/>
      <c r="Q1" s="21"/>
      <c r="R1" s="21"/>
      <c r="S1" s="21"/>
    </row>
    <row r="2" spans="1:19" x14ac:dyDescent="0.25">
      <c r="A2" s="12" t="s">
        <v>35</v>
      </c>
      <c r="B2" s="13"/>
      <c r="C2" s="21"/>
      <c r="D2" s="21"/>
      <c r="E2" s="21"/>
      <c r="F2" s="21"/>
      <c r="G2" s="21"/>
      <c r="H2" s="21"/>
      <c r="I2" s="21"/>
      <c r="J2" s="21"/>
      <c r="K2" s="111"/>
      <c r="L2" s="21"/>
      <c r="M2" s="21"/>
      <c r="N2" s="21"/>
      <c r="O2" s="21"/>
      <c r="P2" s="21"/>
      <c r="Q2" s="21"/>
      <c r="R2" s="21"/>
      <c r="S2" s="21"/>
    </row>
    <row r="3" spans="1:19" x14ac:dyDescent="0.25">
      <c r="A3" s="14" t="s">
        <v>1</v>
      </c>
      <c r="B3" s="71" t="str">
        <f>IF('1 - Contact Information'!B4="","",'1 - Contact Information'!B4)</f>
        <v>Hays County</v>
      </c>
      <c r="C3" s="21"/>
      <c r="D3" s="21"/>
      <c r="E3" s="21"/>
      <c r="F3" s="21"/>
      <c r="G3" s="21"/>
      <c r="H3" s="21"/>
      <c r="I3" s="21"/>
      <c r="J3" s="21"/>
      <c r="K3" s="111"/>
      <c r="L3" s="21"/>
      <c r="M3" s="21"/>
      <c r="N3" s="21"/>
      <c r="O3" s="21"/>
      <c r="P3" s="21"/>
      <c r="Q3" s="21"/>
      <c r="R3" s="21"/>
      <c r="S3" s="21"/>
    </row>
    <row r="4" spans="1:19" x14ac:dyDescent="0.25">
      <c r="A4" s="14" t="s">
        <v>2</v>
      </c>
      <c r="B4" s="72">
        <f>IF(OR('1 - Contact Information'!B7="",'1 - Contact Information'!B7="(select)"),"",'1 - Contact Information'!B7)</f>
        <v>2018</v>
      </c>
      <c r="C4" s="21"/>
      <c r="D4" s="21"/>
      <c r="E4" s="21"/>
      <c r="F4" s="21"/>
      <c r="G4" s="21"/>
      <c r="H4" s="21"/>
      <c r="I4" s="21"/>
      <c r="J4" s="21"/>
      <c r="K4" s="111"/>
      <c r="L4" s="21"/>
      <c r="M4" s="21"/>
      <c r="N4" s="21"/>
      <c r="O4" s="21"/>
      <c r="P4" s="21"/>
      <c r="Q4" s="21"/>
      <c r="R4" s="21"/>
      <c r="S4" s="21"/>
    </row>
    <row r="5" spans="1:19" s="21" customFormat="1" x14ac:dyDescent="0.25">
      <c r="A5" s="34"/>
      <c r="B5" s="35"/>
      <c r="K5" s="111"/>
    </row>
    <row r="6" spans="1:19" s="21" customFormat="1" x14ac:dyDescent="0.25">
      <c r="A6" s="34" t="s">
        <v>274</v>
      </c>
      <c r="B6" s="35"/>
      <c r="K6" s="111"/>
    </row>
    <row r="7" spans="1:19" s="21" customFormat="1" x14ac:dyDescent="0.25">
      <c r="A7" s="21" t="s">
        <v>292</v>
      </c>
      <c r="B7" s="22"/>
      <c r="K7" s="111"/>
    </row>
    <row r="8" spans="1:19" s="32" customFormat="1" x14ac:dyDescent="0.25">
      <c r="A8" s="29" t="s">
        <v>268</v>
      </c>
      <c r="B8" s="31"/>
      <c r="C8" s="31"/>
      <c r="D8" s="31"/>
      <c r="E8" s="31"/>
      <c r="F8" s="31"/>
      <c r="G8" s="31"/>
      <c r="H8" s="31"/>
      <c r="I8" s="31"/>
      <c r="J8" s="31"/>
      <c r="K8" s="112"/>
      <c r="L8" s="31"/>
      <c r="M8" s="31"/>
      <c r="N8" s="31"/>
      <c r="O8" s="31"/>
      <c r="P8" s="31"/>
      <c r="Q8" s="31"/>
      <c r="R8" s="31"/>
      <c r="S8" s="31"/>
    </row>
    <row r="9" spans="1:19" s="47" customFormat="1" ht="78.75" x14ac:dyDescent="0.25">
      <c r="A9" s="44" t="s">
        <v>251</v>
      </c>
      <c r="B9" s="45" t="s">
        <v>24</v>
      </c>
      <c r="C9" s="44" t="s">
        <v>252</v>
      </c>
      <c r="D9" s="44" t="s">
        <v>253</v>
      </c>
      <c r="E9" s="45" t="s">
        <v>254</v>
      </c>
      <c r="F9" s="45" t="s">
        <v>255</v>
      </c>
      <c r="G9" s="45" t="s">
        <v>256</v>
      </c>
      <c r="H9" s="45" t="s">
        <v>257</v>
      </c>
      <c r="I9" s="45" t="s">
        <v>258</v>
      </c>
      <c r="J9" s="45" t="s">
        <v>259</v>
      </c>
      <c r="K9" s="45" t="s">
        <v>260</v>
      </c>
      <c r="L9" s="45" t="s">
        <v>261</v>
      </c>
      <c r="M9" s="44" t="s">
        <v>36</v>
      </c>
      <c r="N9" s="44" t="s">
        <v>37</v>
      </c>
      <c r="O9" s="44" t="s">
        <v>38</v>
      </c>
      <c r="P9" s="44" t="s">
        <v>78</v>
      </c>
      <c r="Q9" s="45" t="s">
        <v>79</v>
      </c>
      <c r="R9" s="46" t="s">
        <v>33</v>
      </c>
      <c r="S9" s="46" t="s">
        <v>34</v>
      </c>
    </row>
    <row r="10" spans="1:19" s="2" customFormat="1" x14ac:dyDescent="0.25">
      <c r="A10" s="116" t="s">
        <v>306</v>
      </c>
      <c r="B10" s="101"/>
      <c r="C10" s="81"/>
      <c r="D10" s="81"/>
      <c r="E10" s="82"/>
      <c r="F10" s="102"/>
      <c r="G10" s="101"/>
      <c r="H10" s="82"/>
      <c r="I10" s="82"/>
      <c r="J10" s="82"/>
      <c r="K10" s="113"/>
      <c r="L10" s="101"/>
      <c r="M10" s="103"/>
      <c r="N10" s="103"/>
      <c r="O10" s="101"/>
      <c r="P10" s="101"/>
      <c r="Q10" s="101"/>
      <c r="R10" s="83"/>
      <c r="S10" s="83"/>
    </row>
    <row r="11" spans="1:19" s="3" customFormat="1" ht="31.5" x14ac:dyDescent="0.25">
      <c r="A11" s="83" t="s">
        <v>307</v>
      </c>
      <c r="B11" s="104"/>
      <c r="C11" s="81">
        <v>12344998</v>
      </c>
      <c r="D11" s="81">
        <v>4265000</v>
      </c>
      <c r="E11" s="82">
        <v>4574275</v>
      </c>
      <c r="F11" s="106">
        <v>44423</v>
      </c>
      <c r="G11" s="101" t="s">
        <v>12</v>
      </c>
      <c r="H11" s="82">
        <v>13301919.199999999</v>
      </c>
      <c r="I11" s="82">
        <v>13301919.199999999</v>
      </c>
      <c r="J11" s="82">
        <f t="shared" ref="J11:J29" si="0">H11-I11</f>
        <v>0</v>
      </c>
      <c r="K11" s="114" t="s">
        <v>326</v>
      </c>
      <c r="L11" s="101" t="s">
        <v>12</v>
      </c>
      <c r="M11" s="103" t="s">
        <v>77</v>
      </c>
      <c r="N11" s="103" t="s">
        <v>44</v>
      </c>
      <c r="O11" s="101" t="s">
        <v>77</v>
      </c>
      <c r="P11" s="101" t="s">
        <v>77</v>
      </c>
      <c r="Q11" s="101"/>
      <c r="R11" s="83"/>
      <c r="S11" s="85" t="s">
        <v>327</v>
      </c>
    </row>
    <row r="12" spans="1:19" s="3" customFormat="1" ht="63" x14ac:dyDescent="0.25">
      <c r="A12" s="83" t="s">
        <v>308</v>
      </c>
      <c r="B12" s="104"/>
      <c r="C12" s="81">
        <v>9970000</v>
      </c>
      <c r="D12" s="81">
        <v>905000</v>
      </c>
      <c r="E12" s="82">
        <v>932375</v>
      </c>
      <c r="F12" s="106">
        <v>47894</v>
      </c>
      <c r="G12" s="101" t="s">
        <v>12</v>
      </c>
      <c r="H12" s="82">
        <v>9981493.5</v>
      </c>
      <c r="I12" s="82">
        <v>9253073</v>
      </c>
      <c r="J12" s="82">
        <f t="shared" si="0"/>
        <v>728420.5</v>
      </c>
      <c r="K12" s="114" t="s">
        <v>328</v>
      </c>
      <c r="L12" s="101" t="s">
        <v>12</v>
      </c>
      <c r="M12" s="103" t="s">
        <v>77</v>
      </c>
      <c r="N12" s="103" t="s">
        <v>44</v>
      </c>
      <c r="O12" s="103" t="s">
        <v>44</v>
      </c>
      <c r="P12" s="101" t="s">
        <v>77</v>
      </c>
      <c r="Q12" s="101"/>
      <c r="R12" s="83"/>
      <c r="S12" s="83"/>
    </row>
    <row r="13" spans="1:19" s="3" customFormat="1" ht="63" x14ac:dyDescent="0.25">
      <c r="A13" s="83" t="s">
        <v>343</v>
      </c>
      <c r="B13" s="104"/>
      <c r="C13" s="81">
        <v>42115000</v>
      </c>
      <c r="D13" s="81">
        <v>3845000</v>
      </c>
      <c r="E13" s="82">
        <v>4035375</v>
      </c>
      <c r="F13" s="106">
        <v>48259</v>
      </c>
      <c r="G13" s="101" t="s">
        <v>12</v>
      </c>
      <c r="H13" s="82">
        <v>45724667.450000003</v>
      </c>
      <c r="I13" s="82">
        <v>45724667.450000003</v>
      </c>
      <c r="J13" s="82">
        <f t="shared" si="0"/>
        <v>0</v>
      </c>
      <c r="K13" s="114" t="s">
        <v>329</v>
      </c>
      <c r="L13" s="101" t="s">
        <v>12</v>
      </c>
      <c r="M13" s="103" t="s">
        <v>77</v>
      </c>
      <c r="N13" s="103" t="s">
        <v>44</v>
      </c>
      <c r="O13" s="103" t="s">
        <v>44</v>
      </c>
      <c r="P13" s="101" t="s">
        <v>77</v>
      </c>
      <c r="Q13" s="101"/>
      <c r="R13" s="104">
        <v>1</v>
      </c>
      <c r="S13" s="83"/>
    </row>
    <row r="14" spans="1:19" s="3" customFormat="1" ht="126" x14ac:dyDescent="0.25">
      <c r="A14" s="83" t="s">
        <v>309</v>
      </c>
      <c r="B14" s="104"/>
      <c r="C14" s="81">
        <v>36835000</v>
      </c>
      <c r="D14" s="81">
        <v>2400000</v>
      </c>
      <c r="E14" s="82">
        <v>2521500</v>
      </c>
      <c r="F14" s="106">
        <v>49720</v>
      </c>
      <c r="G14" s="101" t="s">
        <v>12</v>
      </c>
      <c r="H14" s="82">
        <v>38682239.950000003</v>
      </c>
      <c r="I14" s="82">
        <v>33786936</v>
      </c>
      <c r="J14" s="82">
        <f t="shared" si="0"/>
        <v>4895303.950000003</v>
      </c>
      <c r="K14" s="114" t="s">
        <v>362</v>
      </c>
      <c r="L14" s="101" t="s">
        <v>12</v>
      </c>
      <c r="M14" s="103" t="s">
        <v>77</v>
      </c>
      <c r="N14" s="103" t="s">
        <v>44</v>
      </c>
      <c r="O14" s="103" t="s">
        <v>44</v>
      </c>
      <c r="P14" s="101" t="s">
        <v>77</v>
      </c>
      <c r="Q14" s="101"/>
      <c r="R14" s="83"/>
      <c r="S14" s="83"/>
    </row>
    <row r="15" spans="1:19" s="3" customFormat="1" ht="63" x14ac:dyDescent="0.25">
      <c r="A15" s="83" t="s">
        <v>310</v>
      </c>
      <c r="B15" s="104"/>
      <c r="C15" s="81">
        <v>9745000</v>
      </c>
      <c r="D15" s="81">
        <v>6545000</v>
      </c>
      <c r="E15" s="82">
        <v>7461100</v>
      </c>
      <c r="F15" s="106">
        <v>45519</v>
      </c>
      <c r="G15" s="101" t="s">
        <v>12</v>
      </c>
      <c r="H15" s="82">
        <v>10815905.949999999</v>
      </c>
      <c r="I15" s="82">
        <v>10815905.949999999</v>
      </c>
      <c r="J15" s="82">
        <f t="shared" si="0"/>
        <v>0</v>
      </c>
      <c r="K15" s="114" t="s">
        <v>330</v>
      </c>
      <c r="L15" s="101" t="s">
        <v>12</v>
      </c>
      <c r="M15" s="103" t="s">
        <v>77</v>
      </c>
      <c r="N15" s="103" t="s">
        <v>44</v>
      </c>
      <c r="O15" s="103" t="s">
        <v>44</v>
      </c>
      <c r="P15" s="101" t="s">
        <v>77</v>
      </c>
      <c r="Q15" s="101"/>
      <c r="R15" s="83"/>
      <c r="S15" s="85" t="s">
        <v>331</v>
      </c>
    </row>
    <row r="16" spans="1:19" s="3" customFormat="1" ht="110.25" x14ac:dyDescent="0.25">
      <c r="A16" s="83" t="s">
        <v>311</v>
      </c>
      <c r="B16" s="104"/>
      <c r="C16" s="81">
        <v>26225000</v>
      </c>
      <c r="D16" s="81">
        <v>22670000</v>
      </c>
      <c r="E16" s="82">
        <v>30287456.25</v>
      </c>
      <c r="F16" s="106">
        <v>48259</v>
      </c>
      <c r="G16" s="101" t="s">
        <v>12</v>
      </c>
      <c r="H16" s="82">
        <v>28349465.600000001</v>
      </c>
      <c r="I16" s="82">
        <v>28349465.600000001</v>
      </c>
      <c r="J16" s="82">
        <f t="shared" si="0"/>
        <v>0</v>
      </c>
      <c r="K16" s="114" t="s">
        <v>326</v>
      </c>
      <c r="L16" s="101" t="s">
        <v>12</v>
      </c>
      <c r="M16" s="103" t="s">
        <v>77</v>
      </c>
      <c r="N16" s="103" t="s">
        <v>44</v>
      </c>
      <c r="O16" s="103" t="s">
        <v>44</v>
      </c>
      <c r="P16" s="101" t="s">
        <v>77</v>
      </c>
      <c r="Q16" s="101"/>
      <c r="R16" s="83"/>
      <c r="S16" s="85" t="s">
        <v>332</v>
      </c>
    </row>
    <row r="17" spans="1:19" s="3" customFormat="1" ht="63" x14ac:dyDescent="0.25">
      <c r="A17" s="83" t="s">
        <v>312</v>
      </c>
      <c r="B17" s="104"/>
      <c r="C17" s="81">
        <v>25920000</v>
      </c>
      <c r="D17" s="81">
        <v>23775000</v>
      </c>
      <c r="E17" s="82">
        <v>36184628.200000003</v>
      </c>
      <c r="F17" s="106">
        <v>50451</v>
      </c>
      <c r="G17" s="101" t="s">
        <v>12</v>
      </c>
      <c r="H17" s="82">
        <v>27100657</v>
      </c>
      <c r="I17" s="82">
        <v>27100657</v>
      </c>
      <c r="J17" s="82">
        <f t="shared" si="0"/>
        <v>0</v>
      </c>
      <c r="K17" s="114" t="s">
        <v>333</v>
      </c>
      <c r="L17" s="101" t="s">
        <v>12</v>
      </c>
      <c r="M17" s="103" t="s">
        <v>77</v>
      </c>
      <c r="N17" s="103" t="s">
        <v>44</v>
      </c>
      <c r="O17" s="103" t="s">
        <v>44</v>
      </c>
      <c r="P17" s="101" t="s">
        <v>77</v>
      </c>
      <c r="Q17" s="101"/>
      <c r="R17" s="104">
        <v>1</v>
      </c>
      <c r="S17" s="83"/>
    </row>
    <row r="18" spans="1:19" s="3" customFormat="1" ht="63" x14ac:dyDescent="0.25">
      <c r="A18" s="83" t="s">
        <v>313</v>
      </c>
      <c r="B18" s="104"/>
      <c r="C18" s="81">
        <v>9105000</v>
      </c>
      <c r="D18" s="81">
        <v>8940000</v>
      </c>
      <c r="E18" s="82">
        <v>11235906.25</v>
      </c>
      <c r="F18" s="106">
        <v>47529</v>
      </c>
      <c r="G18" s="101" t="s">
        <v>12</v>
      </c>
      <c r="H18" s="82">
        <v>9993744.5999999996</v>
      </c>
      <c r="I18" s="82">
        <v>9993744.5999999996</v>
      </c>
      <c r="J18" s="82">
        <f t="shared" si="0"/>
        <v>0</v>
      </c>
      <c r="K18" s="114" t="s">
        <v>334</v>
      </c>
      <c r="L18" s="101" t="s">
        <v>12</v>
      </c>
      <c r="M18" s="103" t="s">
        <v>77</v>
      </c>
      <c r="N18" s="103" t="s">
        <v>44</v>
      </c>
      <c r="O18" s="103" t="s">
        <v>44</v>
      </c>
      <c r="P18" s="101" t="s">
        <v>77</v>
      </c>
      <c r="Q18" s="101"/>
      <c r="R18" s="83"/>
      <c r="S18" s="85" t="s">
        <v>335</v>
      </c>
    </row>
    <row r="19" spans="1:19" s="3" customFormat="1" ht="110.25" x14ac:dyDescent="0.25">
      <c r="A19" s="83" t="s">
        <v>314</v>
      </c>
      <c r="B19" s="104"/>
      <c r="C19" s="81">
        <v>42595000</v>
      </c>
      <c r="D19" s="81">
        <v>42335000</v>
      </c>
      <c r="E19" s="82">
        <v>53298421.960000001</v>
      </c>
      <c r="F19" s="106">
        <v>47164</v>
      </c>
      <c r="G19" s="101" t="s">
        <v>12</v>
      </c>
      <c r="H19" s="82">
        <v>47031077.350000001</v>
      </c>
      <c r="I19" s="82">
        <v>47031077.350000001</v>
      </c>
      <c r="J19" s="82">
        <f t="shared" si="0"/>
        <v>0</v>
      </c>
      <c r="K19" s="114" t="s">
        <v>334</v>
      </c>
      <c r="L19" s="101" t="s">
        <v>12</v>
      </c>
      <c r="M19" s="103" t="s">
        <v>77</v>
      </c>
      <c r="N19" s="103" t="s">
        <v>44</v>
      </c>
      <c r="O19" s="103" t="s">
        <v>44</v>
      </c>
      <c r="P19" s="101" t="s">
        <v>77</v>
      </c>
      <c r="Q19" s="101"/>
      <c r="R19" s="83"/>
      <c r="S19" s="85" t="s">
        <v>336</v>
      </c>
    </row>
    <row r="20" spans="1:19" s="3" customFormat="1" ht="47.25" x14ac:dyDescent="0.25">
      <c r="A20" s="83" t="s">
        <v>315</v>
      </c>
      <c r="B20" s="104"/>
      <c r="C20" s="81">
        <v>27410000</v>
      </c>
      <c r="D20" s="81">
        <v>25985000</v>
      </c>
      <c r="E20" s="82">
        <v>37175050</v>
      </c>
      <c r="F20" s="106">
        <v>49355</v>
      </c>
      <c r="G20" s="101" t="s">
        <v>12</v>
      </c>
      <c r="H20" s="82">
        <v>30328862.199999999</v>
      </c>
      <c r="I20" s="82">
        <v>28911218</v>
      </c>
      <c r="J20" s="82">
        <f t="shared" si="0"/>
        <v>1417644.1999999993</v>
      </c>
      <c r="K20" s="114" t="s">
        <v>337</v>
      </c>
      <c r="L20" s="101" t="s">
        <v>12</v>
      </c>
      <c r="M20" s="103" t="s">
        <v>77</v>
      </c>
      <c r="N20" s="103" t="s">
        <v>44</v>
      </c>
      <c r="O20" s="103" t="s">
        <v>44</v>
      </c>
      <c r="P20" s="101" t="s">
        <v>77</v>
      </c>
      <c r="Q20" s="101"/>
      <c r="R20" s="104">
        <v>1</v>
      </c>
      <c r="S20" s="83"/>
    </row>
    <row r="21" spans="1:19" s="3" customFormat="1" ht="141.75" x14ac:dyDescent="0.25">
      <c r="A21" s="83" t="s">
        <v>316</v>
      </c>
      <c r="B21" s="104"/>
      <c r="C21" s="81">
        <v>63030000</v>
      </c>
      <c r="D21" s="81">
        <v>63030000</v>
      </c>
      <c r="E21" s="82">
        <v>84217387.5</v>
      </c>
      <c r="F21" s="106">
        <v>49355</v>
      </c>
      <c r="G21" s="101" t="s">
        <v>12</v>
      </c>
      <c r="H21" s="82">
        <v>69579116.950000003</v>
      </c>
      <c r="I21" s="82">
        <v>69579116.950000003</v>
      </c>
      <c r="J21" s="82">
        <f t="shared" si="0"/>
        <v>0</v>
      </c>
      <c r="K21" s="114" t="s">
        <v>334</v>
      </c>
      <c r="L21" s="101" t="s">
        <v>12</v>
      </c>
      <c r="M21" s="103" t="s">
        <v>77</v>
      </c>
      <c r="N21" s="103" t="s">
        <v>44</v>
      </c>
      <c r="O21" s="103" t="s">
        <v>44</v>
      </c>
      <c r="P21" s="101" t="s">
        <v>77</v>
      </c>
      <c r="Q21" s="101"/>
      <c r="R21" s="83"/>
      <c r="S21" s="85" t="s">
        <v>338</v>
      </c>
    </row>
    <row r="22" spans="1:19" s="3" customFormat="1" ht="47.25" x14ac:dyDescent="0.25">
      <c r="A22" s="83" t="s">
        <v>317</v>
      </c>
      <c r="B22" s="104"/>
      <c r="C22" s="81">
        <v>35065000</v>
      </c>
      <c r="D22" s="81">
        <v>33640000</v>
      </c>
      <c r="E22" s="82">
        <v>44905518.75</v>
      </c>
      <c r="F22" s="106">
        <v>49720</v>
      </c>
      <c r="G22" s="101" t="s">
        <v>12</v>
      </c>
      <c r="H22" s="82">
        <v>38395856.350000001</v>
      </c>
      <c r="I22" s="82">
        <v>0</v>
      </c>
      <c r="J22" s="122">
        <f t="shared" si="0"/>
        <v>38395856.350000001</v>
      </c>
      <c r="K22" s="114" t="s">
        <v>337</v>
      </c>
      <c r="L22" s="101" t="s">
        <v>12</v>
      </c>
      <c r="M22" s="103" t="s">
        <v>77</v>
      </c>
      <c r="N22" s="103" t="s">
        <v>44</v>
      </c>
      <c r="O22" s="103" t="s">
        <v>44</v>
      </c>
      <c r="P22" s="101" t="s">
        <v>77</v>
      </c>
      <c r="Q22" s="101"/>
      <c r="R22" s="104">
        <v>1</v>
      </c>
      <c r="S22" s="83"/>
    </row>
    <row r="23" spans="1:19" s="3" customFormat="1" ht="78.75" x14ac:dyDescent="0.25">
      <c r="A23" s="83" t="s">
        <v>353</v>
      </c>
      <c r="B23" s="104"/>
      <c r="C23" s="81">
        <v>64465000</v>
      </c>
      <c r="D23" s="81">
        <v>64465000</v>
      </c>
      <c r="E23" s="82">
        <v>93438918.75</v>
      </c>
      <c r="F23" s="106">
        <v>49720</v>
      </c>
      <c r="G23" s="101" t="s">
        <v>12</v>
      </c>
      <c r="H23" s="82">
        <v>76227876</v>
      </c>
      <c r="I23" s="82">
        <v>76227876</v>
      </c>
      <c r="J23" s="82">
        <f t="shared" ref="J23" si="1">H23-I23</f>
        <v>0</v>
      </c>
      <c r="K23" s="114" t="s">
        <v>334</v>
      </c>
      <c r="L23" s="101" t="s">
        <v>12</v>
      </c>
      <c r="M23" s="103" t="s">
        <v>77</v>
      </c>
      <c r="N23" s="103" t="s">
        <v>44</v>
      </c>
      <c r="O23" s="103" t="s">
        <v>44</v>
      </c>
      <c r="P23" s="101" t="s">
        <v>77</v>
      </c>
      <c r="Q23" s="101"/>
      <c r="R23" s="104"/>
      <c r="S23" s="85" t="s">
        <v>360</v>
      </c>
    </row>
    <row r="24" spans="1:19" s="3" customFormat="1" ht="99.75" customHeight="1" x14ac:dyDescent="0.25">
      <c r="A24" s="83" t="s">
        <v>354</v>
      </c>
      <c r="B24" s="104"/>
      <c r="C24" s="81">
        <v>96190000</v>
      </c>
      <c r="D24" s="81">
        <v>96190000</v>
      </c>
      <c r="E24" s="82">
        <v>157839750</v>
      </c>
      <c r="F24" s="106">
        <v>51912</v>
      </c>
      <c r="G24" s="101" t="s">
        <v>12</v>
      </c>
      <c r="H24" s="82">
        <v>106737643</v>
      </c>
      <c r="I24" s="82">
        <v>21673853</v>
      </c>
      <c r="J24" s="82">
        <f t="shared" ref="J24:J25" si="2">H24-I24</f>
        <v>85063790</v>
      </c>
      <c r="K24" s="114" t="s">
        <v>357</v>
      </c>
      <c r="L24" s="101" t="s">
        <v>12</v>
      </c>
      <c r="M24" s="103" t="s">
        <v>77</v>
      </c>
      <c r="N24" s="103" t="s">
        <v>44</v>
      </c>
      <c r="O24" s="103" t="s">
        <v>44</v>
      </c>
      <c r="P24" s="101" t="s">
        <v>77</v>
      </c>
      <c r="Q24" s="101"/>
      <c r="R24" s="104"/>
      <c r="S24" s="83"/>
    </row>
    <row r="25" spans="1:19" s="3" customFormat="1" ht="174" customHeight="1" x14ac:dyDescent="0.25">
      <c r="A25" s="83" t="s">
        <v>355</v>
      </c>
      <c r="B25" s="104"/>
      <c r="C25" s="81">
        <v>21545000</v>
      </c>
      <c r="D25" s="81">
        <v>21545000</v>
      </c>
      <c r="E25" s="82">
        <v>36867609.560000002</v>
      </c>
      <c r="F25" s="106">
        <v>51912</v>
      </c>
      <c r="G25" s="101" t="s">
        <v>12</v>
      </c>
      <c r="H25" s="82">
        <v>25145899</v>
      </c>
      <c r="I25" s="82">
        <v>2360318</v>
      </c>
      <c r="J25" s="82">
        <f t="shared" si="2"/>
        <v>22785581</v>
      </c>
      <c r="K25" s="114" t="s">
        <v>356</v>
      </c>
      <c r="L25" s="101" t="s">
        <v>12</v>
      </c>
      <c r="M25" s="103" t="s">
        <v>77</v>
      </c>
      <c r="N25" s="103" t="s">
        <v>44</v>
      </c>
      <c r="O25" s="103" t="s">
        <v>44</v>
      </c>
      <c r="P25" s="101" t="s">
        <v>77</v>
      </c>
      <c r="Q25" s="101"/>
      <c r="R25" s="104"/>
      <c r="S25" s="83"/>
    </row>
    <row r="26" spans="1:19" s="3" customFormat="1" x14ac:dyDescent="0.25">
      <c r="A26" s="107" t="s">
        <v>318</v>
      </c>
      <c r="B26" s="104"/>
      <c r="C26" s="108">
        <f>SUM(C10:C25)</f>
        <v>522559998</v>
      </c>
      <c r="D26" s="108">
        <f>SUM(D10:D25)</f>
        <v>420535000</v>
      </c>
      <c r="E26" s="108">
        <f>SUM(E10:E25)</f>
        <v>604975272.22000003</v>
      </c>
      <c r="F26" s="106"/>
      <c r="G26" s="101"/>
      <c r="H26" s="108">
        <f>SUM(H10:H25)</f>
        <v>577396424.10000002</v>
      </c>
      <c r="I26" s="108">
        <f>SUM(I10:I25)</f>
        <v>424109828.10000002</v>
      </c>
      <c r="J26" s="108">
        <f>SUM(J10:J25)</f>
        <v>153286596</v>
      </c>
      <c r="K26" s="114"/>
      <c r="L26" s="101"/>
      <c r="M26" s="103"/>
      <c r="N26" s="103"/>
      <c r="O26" s="101"/>
      <c r="P26" s="101"/>
      <c r="Q26" s="101"/>
      <c r="R26" s="83"/>
      <c r="S26" s="83"/>
    </row>
    <row r="27" spans="1:19" s="3" customFormat="1" x14ac:dyDescent="0.25">
      <c r="A27" s="83"/>
      <c r="B27" s="104"/>
      <c r="C27" s="81"/>
      <c r="D27" s="81"/>
      <c r="E27" s="82"/>
      <c r="F27" s="106"/>
      <c r="G27" s="101"/>
      <c r="H27" s="82"/>
      <c r="I27" s="82"/>
      <c r="J27" s="82"/>
      <c r="K27" s="114"/>
      <c r="L27" s="101"/>
      <c r="M27" s="103"/>
      <c r="N27" s="103"/>
      <c r="O27" s="101"/>
      <c r="P27" s="101"/>
      <c r="Q27" s="101"/>
      <c r="R27" s="83"/>
      <c r="S27" s="83"/>
    </row>
    <row r="28" spans="1:19" s="3" customFormat="1" x14ac:dyDescent="0.25">
      <c r="A28" s="107" t="s">
        <v>319</v>
      </c>
      <c r="B28" s="104"/>
      <c r="C28" s="81"/>
      <c r="D28" s="81"/>
      <c r="E28" s="82"/>
      <c r="F28" s="106"/>
      <c r="G28" s="101"/>
      <c r="H28" s="82"/>
      <c r="I28" s="82"/>
      <c r="J28" s="82"/>
      <c r="K28" s="114"/>
      <c r="L28" s="101"/>
      <c r="M28" s="103"/>
      <c r="N28" s="103"/>
      <c r="O28" s="101"/>
      <c r="P28" s="101"/>
      <c r="Q28" s="101"/>
      <c r="R28" s="83"/>
      <c r="S28" s="83"/>
    </row>
    <row r="29" spans="1:19" s="3" customFormat="1" ht="164.25" customHeight="1" x14ac:dyDescent="0.25">
      <c r="A29" s="85" t="s">
        <v>320</v>
      </c>
      <c r="B29" s="104"/>
      <c r="C29" s="81">
        <v>67325000</v>
      </c>
      <c r="D29" s="81">
        <v>2140000</v>
      </c>
      <c r="E29" s="82">
        <v>2193500</v>
      </c>
      <c r="F29" s="106">
        <v>43511</v>
      </c>
      <c r="G29" s="101" t="s">
        <v>12</v>
      </c>
      <c r="H29" s="82">
        <v>71145593.75</v>
      </c>
      <c r="I29" s="82">
        <v>71145593.75</v>
      </c>
      <c r="J29" s="82">
        <f t="shared" si="0"/>
        <v>0</v>
      </c>
      <c r="K29" s="114" t="s">
        <v>339</v>
      </c>
      <c r="L29" s="101" t="s">
        <v>12</v>
      </c>
      <c r="M29" s="103" t="s">
        <v>77</v>
      </c>
      <c r="N29" s="103" t="s">
        <v>44</v>
      </c>
      <c r="O29" s="101" t="s">
        <v>77</v>
      </c>
      <c r="P29" s="101" t="s">
        <v>77</v>
      </c>
      <c r="Q29" s="101"/>
      <c r="R29" s="83"/>
      <c r="S29" s="83"/>
    </row>
    <row r="30" spans="1:19" s="3" customFormat="1" x14ac:dyDescent="0.25">
      <c r="A30" s="107" t="s">
        <v>321</v>
      </c>
      <c r="B30" s="104"/>
      <c r="C30" s="108">
        <f>SUM(C27:C29)</f>
        <v>67325000</v>
      </c>
      <c r="D30" s="108">
        <f>SUM(D27:D29)</f>
        <v>2140000</v>
      </c>
      <c r="E30" s="108">
        <f>SUM(E27:E29)</f>
        <v>2193500</v>
      </c>
      <c r="F30" s="106"/>
      <c r="G30" s="101"/>
      <c r="H30" s="108">
        <f>SUM(H27:H29)</f>
        <v>71145593.75</v>
      </c>
      <c r="I30" s="108">
        <f>SUM(I27:I29)</f>
        <v>71145593.75</v>
      </c>
      <c r="J30" s="108">
        <f>SUM(J27:J29)</f>
        <v>0</v>
      </c>
      <c r="K30" s="114"/>
      <c r="L30" s="101"/>
      <c r="M30" s="103"/>
      <c r="N30" s="103"/>
      <c r="O30" s="101"/>
      <c r="P30" s="101"/>
      <c r="Q30" s="101"/>
      <c r="R30" s="83"/>
      <c r="S30" s="83"/>
    </row>
    <row r="31" spans="1:19" s="3" customFormat="1" x14ac:dyDescent="0.25">
      <c r="A31" s="107"/>
      <c r="B31" s="104"/>
      <c r="C31" s="108"/>
      <c r="D31" s="108"/>
      <c r="E31" s="108"/>
      <c r="F31" s="106"/>
      <c r="G31" s="101"/>
      <c r="H31" s="108"/>
      <c r="I31" s="108"/>
      <c r="J31" s="108"/>
      <c r="K31" s="114"/>
      <c r="L31" s="101"/>
      <c r="M31" s="103"/>
      <c r="N31" s="103"/>
      <c r="O31" s="101"/>
      <c r="P31" s="101"/>
      <c r="Q31" s="101"/>
      <c r="R31" s="83"/>
      <c r="S31" s="83"/>
    </row>
    <row r="32" spans="1:19" s="3" customFormat="1" x14ac:dyDescent="0.25">
      <c r="A32" s="107" t="s">
        <v>344</v>
      </c>
      <c r="B32" s="104"/>
      <c r="C32" s="108">
        <f>C30+C26</f>
        <v>589884998</v>
      </c>
      <c r="D32" s="108">
        <f>D30+D26</f>
        <v>422675000</v>
      </c>
      <c r="E32" s="108">
        <f>E30+E26</f>
        <v>607168772.22000003</v>
      </c>
      <c r="F32" s="106"/>
      <c r="G32" s="101"/>
      <c r="H32" s="108">
        <f>H30+H26</f>
        <v>648542017.85000002</v>
      </c>
      <c r="I32" s="108">
        <f>I30+I26</f>
        <v>495255421.85000002</v>
      </c>
      <c r="J32" s="108">
        <f>J30+J26</f>
        <v>153286596</v>
      </c>
      <c r="K32" s="114"/>
      <c r="L32" s="101"/>
      <c r="M32" s="103"/>
      <c r="N32" s="103"/>
      <c r="O32" s="101"/>
      <c r="P32" s="101"/>
      <c r="Q32" s="101"/>
      <c r="R32" s="83"/>
      <c r="S32" s="83"/>
    </row>
    <row r="33" spans="1:19" s="3" customFormat="1" x14ac:dyDescent="0.25">
      <c r="A33" s="107"/>
      <c r="B33" s="104"/>
      <c r="C33" s="108"/>
      <c r="D33" s="108"/>
      <c r="E33" s="108"/>
      <c r="F33" s="106"/>
      <c r="G33" s="101"/>
      <c r="H33" s="108"/>
      <c r="I33" s="108"/>
      <c r="J33" s="108"/>
      <c r="K33" s="114"/>
      <c r="L33" s="101"/>
      <c r="M33" s="103"/>
      <c r="N33" s="103"/>
      <c r="O33" s="101"/>
      <c r="P33" s="101"/>
      <c r="Q33" s="101"/>
      <c r="R33" s="83"/>
      <c r="S33" s="83"/>
    </row>
    <row r="34" spans="1:19" s="3" customFormat="1" x14ac:dyDescent="0.25">
      <c r="A34" s="107" t="s">
        <v>352</v>
      </c>
      <c r="B34" s="104"/>
      <c r="C34" s="108"/>
      <c r="D34" s="108"/>
      <c r="E34" s="108"/>
      <c r="F34" s="106"/>
      <c r="G34" s="101"/>
      <c r="H34" s="108"/>
      <c r="I34" s="108"/>
      <c r="J34" s="108"/>
      <c r="K34" s="114"/>
      <c r="L34" s="101"/>
      <c r="M34" s="103"/>
      <c r="N34" s="103"/>
      <c r="O34" s="101"/>
      <c r="P34" s="101"/>
      <c r="Q34" s="101"/>
      <c r="R34" s="83"/>
      <c r="S34" s="83"/>
    </row>
    <row r="35" spans="1:19" s="3" customFormat="1" ht="31.5" x14ac:dyDescent="0.25">
      <c r="A35" s="118" t="s">
        <v>363</v>
      </c>
      <c r="B35" s="104"/>
      <c r="C35" s="81">
        <v>1499083</v>
      </c>
      <c r="D35" s="81">
        <v>1499083</v>
      </c>
      <c r="E35" s="81">
        <v>1693183.83</v>
      </c>
      <c r="F35" s="106">
        <v>48197</v>
      </c>
      <c r="G35" s="101" t="s">
        <v>12</v>
      </c>
      <c r="H35" s="81">
        <v>1499083</v>
      </c>
      <c r="I35" s="81">
        <v>951296</v>
      </c>
      <c r="J35" s="81">
        <f>H35-I35</f>
        <v>547787</v>
      </c>
      <c r="K35" s="114" t="s">
        <v>350</v>
      </c>
      <c r="L35" s="101" t="s">
        <v>13</v>
      </c>
      <c r="M35" s="103"/>
      <c r="N35" s="103"/>
      <c r="O35" s="101"/>
      <c r="P35" s="101"/>
      <c r="Q35" s="101"/>
      <c r="R35" s="83"/>
      <c r="S35" s="105" t="s">
        <v>341</v>
      </c>
    </row>
    <row r="36" spans="1:19" s="3" customFormat="1" ht="31.5" x14ac:dyDescent="0.25">
      <c r="A36" s="118" t="s">
        <v>348</v>
      </c>
      <c r="B36" s="104"/>
      <c r="C36" s="81">
        <v>3863000</v>
      </c>
      <c r="D36" s="81">
        <v>3863000</v>
      </c>
      <c r="E36" s="81">
        <v>4629665.0199999996</v>
      </c>
      <c r="F36" s="106">
        <v>48563</v>
      </c>
      <c r="G36" s="101" t="s">
        <v>12</v>
      </c>
      <c r="H36" s="81">
        <v>3863000</v>
      </c>
      <c r="I36" s="81">
        <v>3006206</v>
      </c>
      <c r="J36" s="81">
        <f>H36-I36</f>
        <v>856794</v>
      </c>
      <c r="K36" s="114" t="s">
        <v>349</v>
      </c>
      <c r="L36" s="101" t="s">
        <v>13</v>
      </c>
      <c r="M36" s="103"/>
      <c r="N36" s="103"/>
      <c r="O36" s="101"/>
      <c r="P36" s="101"/>
      <c r="Q36" s="101"/>
      <c r="R36" s="83"/>
      <c r="S36" s="121" t="s">
        <v>341</v>
      </c>
    </row>
    <row r="37" spans="1:19" s="3" customFormat="1" x14ac:dyDescent="0.25">
      <c r="A37" s="107" t="s">
        <v>351</v>
      </c>
      <c r="B37" s="104"/>
      <c r="C37" s="108">
        <f>SUM(C35:C36)</f>
        <v>5362083</v>
      </c>
      <c r="D37" s="108">
        <f>SUM(D35:D36)</f>
        <v>5362083</v>
      </c>
      <c r="E37" s="108">
        <f>SUM(E35:E36)</f>
        <v>6322848.8499999996</v>
      </c>
      <c r="F37" s="106"/>
      <c r="G37" s="101"/>
      <c r="H37" s="108">
        <f>SUM(H35:H36)</f>
        <v>5362083</v>
      </c>
      <c r="I37" s="108">
        <f>SUM(I35:I36)</f>
        <v>3957502</v>
      </c>
      <c r="J37" s="108">
        <f>SUM(J35:J36)</f>
        <v>1404581</v>
      </c>
      <c r="K37" s="114"/>
      <c r="L37" s="101"/>
      <c r="M37" s="103"/>
      <c r="N37" s="103"/>
      <c r="O37" s="101"/>
      <c r="P37" s="101"/>
      <c r="Q37" s="101"/>
      <c r="R37" s="83"/>
      <c r="S37" s="83"/>
    </row>
    <row r="38" spans="1:19" s="3" customFormat="1" x14ac:dyDescent="0.25">
      <c r="A38" s="107"/>
      <c r="B38" s="104"/>
      <c r="C38" s="108"/>
      <c r="D38" s="108"/>
      <c r="E38" s="108"/>
      <c r="F38" s="106"/>
      <c r="G38" s="101"/>
      <c r="H38" s="108"/>
      <c r="I38" s="108"/>
      <c r="J38" s="108"/>
      <c r="K38" s="114"/>
      <c r="L38" s="101"/>
      <c r="M38" s="103"/>
      <c r="N38" s="103"/>
      <c r="O38" s="101"/>
      <c r="P38" s="101"/>
      <c r="Q38" s="101"/>
      <c r="R38" s="83"/>
      <c r="S38" s="83"/>
    </row>
    <row r="39" spans="1:19" s="3" customFormat="1" x14ac:dyDescent="0.25">
      <c r="A39" s="107" t="s">
        <v>322</v>
      </c>
      <c r="B39" s="104"/>
      <c r="C39" s="81"/>
      <c r="D39" s="81"/>
      <c r="E39" s="82"/>
      <c r="F39" s="106"/>
      <c r="G39" s="101"/>
      <c r="H39" s="82"/>
      <c r="I39" s="82"/>
      <c r="J39" s="82"/>
      <c r="K39" s="114"/>
      <c r="L39" s="101"/>
      <c r="M39" s="103"/>
      <c r="N39" s="103"/>
      <c r="O39" s="101"/>
      <c r="P39" s="101"/>
      <c r="Q39" s="101"/>
      <c r="R39" s="83"/>
      <c r="S39" s="83"/>
    </row>
    <row r="40" spans="1:19" s="3" customFormat="1" ht="126" customHeight="1" x14ac:dyDescent="0.25">
      <c r="A40" s="83" t="s">
        <v>323</v>
      </c>
      <c r="B40" s="117" t="s">
        <v>342</v>
      </c>
      <c r="C40" s="81">
        <v>19200000</v>
      </c>
      <c r="D40" s="81">
        <v>18960000</v>
      </c>
      <c r="E40" s="82">
        <v>42831450</v>
      </c>
      <c r="F40" s="106">
        <v>53220</v>
      </c>
      <c r="G40" s="106" t="s">
        <v>13</v>
      </c>
      <c r="H40" s="82">
        <v>19245321</v>
      </c>
      <c r="I40" s="82">
        <v>19196229</v>
      </c>
      <c r="J40" s="82">
        <f>H40-I40</f>
        <v>49092</v>
      </c>
      <c r="K40" s="114" t="s">
        <v>340</v>
      </c>
      <c r="L40" s="101" t="s">
        <v>13</v>
      </c>
      <c r="M40" s="103"/>
      <c r="N40" s="103"/>
      <c r="O40" s="101"/>
      <c r="P40" s="101"/>
      <c r="Q40" s="101"/>
      <c r="R40" s="104">
        <v>2</v>
      </c>
      <c r="S40" s="105" t="s">
        <v>341</v>
      </c>
    </row>
    <row r="41" spans="1:19" s="3" customFormat="1" x14ac:dyDescent="0.25">
      <c r="A41" s="107" t="s">
        <v>324</v>
      </c>
      <c r="B41" s="104"/>
      <c r="C41" s="108">
        <f>C40</f>
        <v>19200000</v>
      </c>
      <c r="D41" s="108">
        <f>SUM(D40)</f>
        <v>18960000</v>
      </c>
      <c r="E41" s="108">
        <f>SUM(E40)</f>
        <v>42831450</v>
      </c>
      <c r="F41" s="106"/>
      <c r="G41" s="101"/>
      <c r="H41" s="108">
        <f>SUM(H40)</f>
        <v>19245321</v>
      </c>
      <c r="I41" s="108">
        <f>SUM(I40)</f>
        <v>19196229</v>
      </c>
      <c r="J41" s="110">
        <f>H41-I41</f>
        <v>49092</v>
      </c>
      <c r="K41" s="114"/>
      <c r="L41" s="101"/>
      <c r="M41" s="103"/>
      <c r="N41" s="103"/>
      <c r="O41" s="101"/>
      <c r="P41" s="101"/>
      <c r="Q41" s="101"/>
      <c r="R41" s="83"/>
      <c r="S41" s="83"/>
    </row>
    <row r="42" spans="1:19" s="3" customFormat="1" x14ac:dyDescent="0.25">
      <c r="A42" s="109"/>
      <c r="B42" s="104"/>
      <c r="C42" s="81"/>
      <c r="D42" s="81"/>
      <c r="E42" s="82"/>
      <c r="F42" s="106"/>
      <c r="G42" s="101"/>
      <c r="H42" s="82"/>
      <c r="I42" s="82"/>
      <c r="J42" s="110"/>
      <c r="K42" s="114"/>
      <c r="L42" s="101"/>
      <c r="M42" s="103"/>
      <c r="N42" s="103"/>
      <c r="O42" s="101"/>
      <c r="P42" s="101"/>
      <c r="Q42" s="101"/>
      <c r="R42" s="83"/>
      <c r="S42" s="83"/>
    </row>
    <row r="43" spans="1:19" s="3" customFormat="1" x14ac:dyDescent="0.25">
      <c r="A43" s="109" t="s">
        <v>325</v>
      </c>
      <c r="B43" s="104"/>
      <c r="C43" s="108">
        <f>C32+C37+C41</f>
        <v>614447081</v>
      </c>
      <c r="D43" s="108">
        <f>D32+D37+D41</f>
        <v>446997083</v>
      </c>
      <c r="E43" s="108">
        <f>E32+E37+E41</f>
        <v>656323071.07000005</v>
      </c>
      <c r="F43" s="106"/>
      <c r="G43" s="101"/>
      <c r="H43" s="108">
        <f>H32+H37+H41</f>
        <v>673149421.85000002</v>
      </c>
      <c r="I43" s="108">
        <f>I32+I37+I41</f>
        <v>518409152.85000002</v>
      </c>
      <c r="J43" s="108">
        <f>J32+J37+J41</f>
        <v>154740269</v>
      </c>
      <c r="K43" s="114"/>
      <c r="L43" s="101"/>
      <c r="M43" s="103"/>
      <c r="N43" s="103"/>
      <c r="O43" s="101"/>
      <c r="P43" s="101"/>
      <c r="Q43" s="101"/>
      <c r="R43" s="83"/>
      <c r="S43" s="83"/>
    </row>
    <row r="44" spans="1:19" s="3" customFormat="1" x14ac:dyDescent="0.25">
      <c r="A44" s="83"/>
      <c r="B44" s="83"/>
      <c r="C44" s="81"/>
      <c r="D44" s="81"/>
      <c r="E44" s="82"/>
      <c r="F44" s="84"/>
      <c r="G44" s="80"/>
      <c r="H44" s="82"/>
      <c r="I44" s="82"/>
      <c r="J44" s="82"/>
      <c r="K44" s="114"/>
      <c r="L44" s="80"/>
      <c r="M44" s="79"/>
      <c r="N44" s="79"/>
      <c r="O44" s="80"/>
      <c r="P44" s="80"/>
      <c r="Q44" s="80"/>
      <c r="R44" s="83"/>
      <c r="S44" s="83"/>
    </row>
    <row r="45" spans="1:19" s="21" customFormat="1" x14ac:dyDescent="0.25">
      <c r="A45" s="20" t="s">
        <v>88</v>
      </c>
      <c r="C45" s="25"/>
      <c r="D45" s="20" t="s">
        <v>88</v>
      </c>
      <c r="E45" s="25"/>
      <c r="F45" s="26"/>
      <c r="H45" s="25"/>
      <c r="I45" s="25"/>
      <c r="J45" s="25"/>
      <c r="K45" s="115"/>
    </row>
  </sheetData>
  <sheetProtection formatColumns="0" formatRows="0" insertRows="0"/>
  <conditionalFormatting sqref="M10:Q11 M22:Q44">
    <cfRule type="expression" dxfId="11" priority="16">
      <formula>$L10="No"</formula>
    </cfRule>
  </conditionalFormatting>
  <conditionalFormatting sqref="A10">
    <cfRule type="containsText" dxfId="10" priority="11" operator="containsText" text="No Reportable Debt">
      <formula>NOT(ISERROR(SEARCH("No Reportable Debt",A10)))</formula>
    </cfRule>
  </conditionalFormatting>
  <conditionalFormatting sqref="Q16:Q21 M15:Q15 Q12:Q14">
    <cfRule type="expression" dxfId="9" priority="10">
      <formula>$L12="No"</formula>
    </cfRule>
  </conditionalFormatting>
  <conditionalFormatting sqref="M17:P17">
    <cfRule type="expression" dxfId="8" priority="9">
      <formula>$L17="No"</formula>
    </cfRule>
  </conditionalFormatting>
  <conditionalFormatting sqref="M18:P18">
    <cfRule type="expression" dxfId="7" priority="8">
      <formula>$L18="No"</formula>
    </cfRule>
  </conditionalFormatting>
  <conditionalFormatting sqref="M19:P19">
    <cfRule type="expression" dxfId="6" priority="7">
      <formula>$L19="No"</formula>
    </cfRule>
  </conditionalFormatting>
  <conditionalFormatting sqref="M20:P20">
    <cfRule type="expression" dxfId="5" priority="6">
      <formula>$L20="No"</formula>
    </cfRule>
  </conditionalFormatting>
  <conditionalFormatting sqref="M21:P21">
    <cfRule type="expression" dxfId="4" priority="5">
      <formula>$L21="No"</formula>
    </cfRule>
  </conditionalFormatting>
  <conditionalFormatting sqref="M16:P16">
    <cfRule type="expression" dxfId="3" priority="4">
      <formula>$L16="No"</formula>
    </cfRule>
  </conditionalFormatting>
  <conditionalFormatting sqref="M12:P12">
    <cfRule type="expression" dxfId="2" priority="3">
      <formula>$L12="No"</formula>
    </cfRule>
  </conditionalFormatting>
  <conditionalFormatting sqref="M13:P13">
    <cfRule type="expression" dxfId="1" priority="2">
      <formula>$L13="No"</formula>
    </cfRule>
  </conditionalFormatting>
  <conditionalFormatting sqref="M14:P14">
    <cfRule type="expression" dxfId="0" priority="1">
      <formula>$L14="No"</formula>
    </cfRule>
  </conditionalFormatting>
  <dataValidations count="1">
    <dataValidation type="list" allowBlank="1" showInputMessage="1" showErrorMessage="1" sqref="O22:O25 G41:G43 L39:N43 N12:O21 N10:N11 G10:G39 P10:P43 L10:M38 N22:N38" xr:uid="{00000000-0002-0000-0200-000000000000}">
      <formula1>#REF!</formula1>
    </dataValidation>
  </dataValidations>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45" right="0.45" top="0.5" bottom="0.5" header="0.3" footer="0.3"/>
  <pageSetup paperSize="5" scale="33" fitToHeight="2"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1000000}">
          <x14:formula1>
            <xm:f>Hide!$A$1:$A$3</xm:f>
          </x14:formula1>
          <xm:sqref>L44 G44</xm:sqref>
        </x14:dataValidation>
        <x14:dataValidation type="list" allowBlank="1" showInputMessage="1" showErrorMessage="1" xr:uid="{00000000-0002-0000-0200-000002000000}">
          <x14:formula1>
            <xm:f>Hide!$D$2:$D$22</xm:f>
          </x14:formula1>
          <xm:sqref>M44</xm:sqref>
        </x14:dataValidation>
        <x14:dataValidation type="list" allowBlank="1" showInputMessage="1" showErrorMessage="1" xr:uid="{00000000-0002-0000-0200-000003000000}">
          <x14:formula1>
            <xm:f>Hide!$E$2:$E$23</xm:f>
          </x14:formula1>
          <xm:sqref>N44</xm:sqref>
        </x14:dataValidation>
        <x14:dataValidation type="list" allowBlank="1" showInputMessage="1" showErrorMessage="1" xr:uid="{00000000-0002-0000-0200-000004000000}">
          <x14:formula1>
            <xm:f>Hide!$F$2:$F$23</xm:f>
          </x14:formula1>
          <xm:sqref>O44</xm:sqref>
        </x14:dataValidation>
        <x14:dataValidation type="list" allowBlank="1" showInputMessage="1" showErrorMessage="1" xr:uid="{00000000-0002-0000-0200-000005000000}">
          <x14:formula1>
            <xm:f>Hide!$G$2:$G$13</xm:f>
          </x14:formula1>
          <xm:sqref>P44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A1:S25"/>
  <sheetViews>
    <sheetView zoomScale="85" zoomScaleNormal="85" workbookViewId="0"/>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234</v>
      </c>
      <c r="B1" s="21"/>
      <c r="K1" s="1"/>
    </row>
    <row r="2" spans="1:11" x14ac:dyDescent="0.25">
      <c r="A2" s="12" t="s">
        <v>35</v>
      </c>
      <c r="B2" s="13"/>
      <c r="C2" s="1"/>
      <c r="D2" s="1"/>
      <c r="E2" s="1"/>
      <c r="F2" s="1"/>
      <c r="H2" s="1"/>
      <c r="I2" s="1"/>
      <c r="J2" s="1"/>
      <c r="K2" s="1"/>
    </row>
    <row r="3" spans="1:11" x14ac:dyDescent="0.25">
      <c r="A3" s="14" t="s">
        <v>1</v>
      </c>
      <c r="B3" s="73" t="str">
        <f>IF('1 - Contact Information'!B4="","",'1 - Contact Information'!B4)</f>
        <v>Hays County</v>
      </c>
      <c r="C3" s="1"/>
      <c r="D3" s="1"/>
      <c r="E3" s="1"/>
      <c r="F3" s="1"/>
      <c r="H3" s="1"/>
      <c r="I3" s="1"/>
      <c r="J3" s="1"/>
      <c r="K3" s="1"/>
    </row>
    <row r="4" spans="1:11" x14ac:dyDescent="0.25">
      <c r="A4" s="14" t="s">
        <v>2</v>
      </c>
      <c r="B4" s="73">
        <f>IF(OR('1 - Contact Information'!B7="",'1 - Contact Information'!B7="(select)"),"",'1 - Contact Information'!B7)</f>
        <v>2018</v>
      </c>
      <c r="C4" s="1"/>
      <c r="D4" s="1"/>
      <c r="E4" s="1"/>
      <c r="F4" s="1"/>
      <c r="H4" s="1"/>
      <c r="I4" s="1"/>
      <c r="J4" s="1"/>
      <c r="K4" s="1"/>
    </row>
    <row r="5" spans="1:11" x14ac:dyDescent="0.25">
      <c r="A5" s="34"/>
      <c r="B5" s="58"/>
      <c r="C5" s="1"/>
      <c r="D5" s="1"/>
      <c r="E5" s="1"/>
      <c r="F5" s="1"/>
      <c r="H5" s="1"/>
      <c r="I5" s="1"/>
      <c r="J5" s="1"/>
      <c r="K5" s="1"/>
    </row>
    <row r="6" spans="1:11" x14ac:dyDescent="0.25">
      <c r="A6" s="34" t="s">
        <v>276</v>
      </c>
      <c r="B6" s="58"/>
      <c r="C6" s="1"/>
      <c r="D6" s="1"/>
      <c r="E6" s="1"/>
      <c r="F6" s="1"/>
      <c r="H6" s="1"/>
      <c r="I6" s="1"/>
      <c r="J6" s="1"/>
      <c r="K6" s="1"/>
    </row>
    <row r="7" spans="1:11" x14ac:dyDescent="0.25">
      <c r="A7" s="34" t="s">
        <v>293</v>
      </c>
      <c r="B7" s="58"/>
      <c r="C7" s="1"/>
      <c r="D7" s="1"/>
      <c r="E7" s="1"/>
      <c r="F7" s="1"/>
      <c r="H7" s="1"/>
      <c r="I7" s="1"/>
      <c r="J7" s="1"/>
      <c r="K7" s="1"/>
    </row>
    <row r="8" spans="1:11" x14ac:dyDescent="0.25">
      <c r="A8" s="21" t="s">
        <v>296</v>
      </c>
      <c r="B8" s="21"/>
    </row>
    <row r="9" spans="1:11" x14ac:dyDescent="0.25">
      <c r="A9" s="29" t="s">
        <v>223</v>
      </c>
      <c r="B9" s="30"/>
    </row>
    <row r="10" spans="1:11" x14ac:dyDescent="0.25">
      <c r="A10" s="56" t="s">
        <v>345</v>
      </c>
      <c r="B10" s="86">
        <f>'2 - Individual Debt Obligations'!D43+45000+106400000</f>
        <v>553442083</v>
      </c>
    </row>
    <row r="11" spans="1:11" x14ac:dyDescent="0.25">
      <c r="A11" s="57" t="s">
        <v>80</v>
      </c>
      <c r="B11" s="87">
        <f>'2 - Individual Debt Obligations'!D43</f>
        <v>446997083</v>
      </c>
    </row>
    <row r="12" spans="1:11" ht="31.5" x14ac:dyDescent="0.25">
      <c r="A12" s="57" t="s">
        <v>81</v>
      </c>
      <c r="B12" s="87">
        <f>'2 - Individual Debt Obligations'!E43</f>
        <v>656323071.07000005</v>
      </c>
    </row>
    <row r="13" spans="1:11" ht="36" customHeight="1" x14ac:dyDescent="0.25">
      <c r="A13" s="123" t="s">
        <v>359</v>
      </c>
      <c r="B13" s="123"/>
    </row>
    <row r="14" spans="1:11" ht="31.5" x14ac:dyDescent="0.25">
      <c r="A14" s="27" t="s">
        <v>222</v>
      </c>
      <c r="B14" s="28"/>
    </row>
    <row r="15" spans="1:11" x14ac:dyDescent="0.25">
      <c r="A15" s="56" t="s">
        <v>346</v>
      </c>
      <c r="B15" s="86">
        <f>'2 - Individual Debt Obligations'!D43+45000+106400000</f>
        <v>553442083</v>
      </c>
    </row>
    <row r="16" spans="1:11" ht="31.5" x14ac:dyDescent="0.25">
      <c r="A16" s="57" t="s">
        <v>82</v>
      </c>
      <c r="B16" s="87">
        <f>'2 - Individual Debt Obligations'!D43</f>
        <v>446997083</v>
      </c>
    </row>
    <row r="17" spans="1:2" ht="31.5" x14ac:dyDescent="0.25">
      <c r="A17" s="57" t="s">
        <v>83</v>
      </c>
      <c r="B17" s="87">
        <f>'2 - Individual Debt Obligations'!E43</f>
        <v>656323071.07000005</v>
      </c>
    </row>
    <row r="18" spans="1:2" ht="33.75" customHeight="1" x14ac:dyDescent="0.25">
      <c r="A18" s="123" t="s">
        <v>359</v>
      </c>
      <c r="B18" s="123"/>
    </row>
    <row r="19" spans="1:2" ht="31.5" x14ac:dyDescent="0.25">
      <c r="A19" s="27" t="s">
        <v>221</v>
      </c>
      <c r="B19" s="30"/>
    </row>
    <row r="20" spans="1:2" x14ac:dyDescent="0.25">
      <c r="A20" s="56" t="s">
        <v>289</v>
      </c>
      <c r="B20" s="88">
        <v>214485</v>
      </c>
    </row>
    <row r="21" spans="1:2" x14ac:dyDescent="0.25">
      <c r="A21" s="56" t="s">
        <v>290</v>
      </c>
      <c r="B21" s="89" t="s">
        <v>361</v>
      </c>
    </row>
    <row r="22" spans="1:2" ht="31.5" customHeight="1" x14ac:dyDescent="0.25">
      <c r="A22" s="56" t="s">
        <v>84</v>
      </c>
      <c r="B22" s="86">
        <f>B15/B20</f>
        <v>2580.3300137538754</v>
      </c>
    </row>
    <row r="23" spans="1:2" ht="31.5" x14ac:dyDescent="0.25">
      <c r="A23" s="57" t="s">
        <v>85</v>
      </c>
      <c r="B23" s="87">
        <f>B16/B20</f>
        <v>2084.0482224864209</v>
      </c>
    </row>
    <row r="24" spans="1:2" ht="47.25" customHeight="1" x14ac:dyDescent="0.25">
      <c r="A24" s="57" t="s">
        <v>86</v>
      </c>
      <c r="B24" s="87">
        <f>B17/B20</f>
        <v>3059.995202788074</v>
      </c>
    </row>
    <row r="25" spans="1:2" x14ac:dyDescent="0.25">
      <c r="A25" s="20" t="s">
        <v>88</v>
      </c>
      <c r="B25" s="21"/>
    </row>
  </sheetData>
  <sheetProtection formatColumns="0"/>
  <mergeCells count="2">
    <mergeCell ref="A13:B13"/>
    <mergeCell ref="A18:B18"/>
  </mergeCells>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87</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1" t="s">
        <v>295</v>
      </c>
      <c r="B31" s="91"/>
      <c r="C31" s="91" t="s">
        <v>294</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O15"/>
  <sheetViews>
    <sheetView zoomScale="85" zoomScaleNormal="85" workbookViewId="0"/>
  </sheetViews>
  <sheetFormatPr defaultColWidth="0" defaultRowHeight="15.75" zeroHeight="1" x14ac:dyDescent="0.25"/>
  <cols>
    <col min="1" max="1" width="4.7109375" style="1" customWidth="1"/>
    <col min="2" max="2" width="183.28515625" style="1" customWidth="1"/>
    <col min="3" max="15" width="0" style="1" hidden="1" customWidth="1"/>
    <col min="16" max="16384" width="9.140625" style="1" hidden="1"/>
  </cols>
  <sheetData>
    <row r="1" spans="1:2" x14ac:dyDescent="0.25">
      <c r="A1" s="23" t="s">
        <v>234</v>
      </c>
      <c r="B1" s="23"/>
    </row>
    <row r="2" spans="1:2" x14ac:dyDescent="0.25">
      <c r="A2" s="23" t="s">
        <v>279</v>
      </c>
      <c r="B2" s="23"/>
    </row>
    <row r="3" spans="1:2" x14ac:dyDescent="0.25">
      <c r="A3" s="8" t="s">
        <v>250</v>
      </c>
      <c r="B3" s="8"/>
    </row>
    <row r="4" spans="1:2" ht="165" customHeight="1" x14ac:dyDescent="0.25">
      <c r="A4" s="10">
        <v>1</v>
      </c>
      <c r="B4" s="7" t="s">
        <v>347</v>
      </c>
    </row>
    <row r="5" spans="1:2" ht="149.25" customHeight="1" x14ac:dyDescent="0.25">
      <c r="A5" s="10">
        <v>2</v>
      </c>
      <c r="B5" s="90" t="s">
        <v>358</v>
      </c>
    </row>
    <row r="6" spans="1:2" x14ac:dyDescent="0.25">
      <c r="A6" s="10">
        <v>3</v>
      </c>
      <c r="B6" s="90"/>
    </row>
    <row r="7" spans="1:2" x14ac:dyDescent="0.25">
      <c r="A7" s="10">
        <v>4</v>
      </c>
      <c r="B7" s="90"/>
    </row>
    <row r="8" spans="1:2" x14ac:dyDescent="0.25">
      <c r="A8" s="10">
        <v>5</v>
      </c>
      <c r="B8" s="90"/>
    </row>
    <row r="9" spans="1:2" x14ac:dyDescent="0.25">
      <c r="A9" s="10">
        <v>6</v>
      </c>
      <c r="B9" s="90"/>
    </row>
    <row r="10" spans="1:2" x14ac:dyDescent="0.25">
      <c r="A10" s="10">
        <v>7</v>
      </c>
      <c r="B10" s="90"/>
    </row>
    <row r="11" spans="1:2" x14ac:dyDescent="0.25">
      <c r="A11" s="10">
        <v>8</v>
      </c>
      <c r="B11" s="90"/>
    </row>
    <row r="12" spans="1:2" x14ac:dyDescent="0.25">
      <c r="A12" s="10">
        <v>9</v>
      </c>
      <c r="B12" s="90"/>
    </row>
    <row r="13" spans="1:2" x14ac:dyDescent="0.25">
      <c r="A13" s="10">
        <v>10</v>
      </c>
      <c r="B13" s="90"/>
    </row>
    <row r="14" spans="1:2" x14ac:dyDescent="0.25">
      <c r="A14" s="9" t="s">
        <v>88</v>
      </c>
    </row>
    <row r="15" spans="1:2" hidden="1" x14ac:dyDescent="0.25"/>
  </sheetData>
  <sheetProtection formatColumns="0" formatRows="0"/>
  <pageMargins left="0.7" right="0.7" top="0.75" bottom="0.75" header="0.3" footer="0.3"/>
  <pageSetup scale="4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F30"/>
  <sheetViews>
    <sheetView zoomScale="85" zoomScaleNormal="85" workbookViewId="0"/>
  </sheetViews>
  <sheetFormatPr defaultColWidth="0" defaultRowHeight="15.75" zeroHeight="1" x14ac:dyDescent="0.25"/>
  <cols>
    <col min="1" max="1" width="7.7109375" style="1" customWidth="1"/>
    <col min="2" max="2" width="84.140625" style="1" customWidth="1"/>
    <col min="3" max="3" width="32.140625" style="99" customWidth="1"/>
    <col min="4" max="4" width="94.7109375" style="1" customWidth="1"/>
    <col min="5" max="5" width="40.5703125" style="1" customWidth="1"/>
    <col min="6" max="6" width="0" style="1" hidden="1" customWidth="1"/>
    <col min="7" max="16384" width="9.140625" style="1" hidden="1"/>
  </cols>
  <sheetData>
    <row r="1" spans="1:5" s="21" customFormat="1" x14ac:dyDescent="0.25">
      <c r="A1" s="23" t="s">
        <v>234</v>
      </c>
      <c r="C1" s="93"/>
    </row>
    <row r="2" spans="1:5" s="21" customFormat="1" x14ac:dyDescent="0.25">
      <c r="A2" s="23" t="s">
        <v>137</v>
      </c>
      <c r="C2" s="93"/>
    </row>
    <row r="3" spans="1:5" s="21" customFormat="1" x14ac:dyDescent="0.25">
      <c r="A3" s="21" t="s">
        <v>275</v>
      </c>
      <c r="C3" s="93"/>
    </row>
    <row r="4" spans="1:5" x14ac:dyDescent="0.25">
      <c r="A4" s="29" t="s">
        <v>205</v>
      </c>
      <c r="B4" s="50"/>
      <c r="C4" s="94"/>
      <c r="D4" s="50"/>
      <c r="E4" s="50"/>
    </row>
    <row r="5" spans="1:5" x14ac:dyDescent="0.25">
      <c r="A5" s="12" t="s">
        <v>89</v>
      </c>
      <c r="B5" s="12" t="s">
        <v>90</v>
      </c>
      <c r="C5" s="95" t="s">
        <v>91</v>
      </c>
      <c r="D5" s="12" t="s">
        <v>92</v>
      </c>
      <c r="E5" s="12" t="s">
        <v>93</v>
      </c>
    </row>
    <row r="6" spans="1:5" ht="47.25" x14ac:dyDescent="0.25">
      <c r="A6" s="40">
        <v>1</v>
      </c>
      <c r="B6" s="17" t="s">
        <v>94</v>
      </c>
      <c r="C6" s="96" t="s">
        <v>270</v>
      </c>
      <c r="D6" s="17" t="s">
        <v>95</v>
      </c>
      <c r="E6" s="16" t="s">
        <v>96</v>
      </c>
    </row>
    <row r="7" spans="1:5" ht="31.5" x14ac:dyDescent="0.25">
      <c r="A7" s="40">
        <v>2</v>
      </c>
      <c r="B7" s="17" t="s">
        <v>97</v>
      </c>
      <c r="C7" s="96" t="s">
        <v>270</v>
      </c>
      <c r="D7" s="17" t="s">
        <v>98</v>
      </c>
      <c r="E7" s="16" t="s">
        <v>96</v>
      </c>
    </row>
    <row r="8" spans="1:5" x14ac:dyDescent="0.25">
      <c r="A8" s="40">
        <v>3</v>
      </c>
      <c r="B8" s="17" t="s">
        <v>99</v>
      </c>
      <c r="C8" s="96" t="s">
        <v>270</v>
      </c>
      <c r="D8" s="17" t="s">
        <v>100</v>
      </c>
      <c r="E8" s="16" t="s">
        <v>96</v>
      </c>
    </row>
    <row r="9" spans="1:5" ht="47.25" x14ac:dyDescent="0.25">
      <c r="A9" s="40">
        <v>4</v>
      </c>
      <c r="B9" s="17" t="s">
        <v>101</v>
      </c>
      <c r="C9" s="96" t="s">
        <v>270</v>
      </c>
      <c r="D9" s="17" t="s">
        <v>102</v>
      </c>
      <c r="E9" s="16" t="s">
        <v>96</v>
      </c>
    </row>
    <row r="10" spans="1:5" ht="31.5" x14ac:dyDescent="0.25">
      <c r="A10" s="40">
        <v>5</v>
      </c>
      <c r="B10" s="17" t="s">
        <v>103</v>
      </c>
      <c r="C10" s="96" t="s">
        <v>270</v>
      </c>
      <c r="D10" s="17" t="s">
        <v>104</v>
      </c>
      <c r="E10" s="16" t="s">
        <v>96</v>
      </c>
    </row>
    <row r="11" spans="1:5" x14ac:dyDescent="0.25">
      <c r="A11" s="40">
        <v>6</v>
      </c>
      <c r="B11" s="17" t="s">
        <v>105</v>
      </c>
      <c r="C11" s="96" t="s">
        <v>270</v>
      </c>
      <c r="D11" s="17" t="s">
        <v>106</v>
      </c>
      <c r="E11" s="16" t="s">
        <v>96</v>
      </c>
    </row>
    <row r="12" spans="1:5" ht="63" x14ac:dyDescent="0.25">
      <c r="A12" s="40">
        <v>7</v>
      </c>
      <c r="B12" s="17" t="s">
        <v>107</v>
      </c>
      <c r="C12" s="96" t="s">
        <v>270</v>
      </c>
      <c r="D12" s="17" t="s">
        <v>108</v>
      </c>
      <c r="E12" s="16" t="s">
        <v>96</v>
      </c>
    </row>
    <row r="13" spans="1:5" ht="31.5" x14ac:dyDescent="0.25">
      <c r="A13" s="40">
        <v>8</v>
      </c>
      <c r="B13" s="17" t="s">
        <v>109</v>
      </c>
      <c r="C13" s="96" t="s">
        <v>270</v>
      </c>
      <c r="D13" s="17" t="s">
        <v>110</v>
      </c>
      <c r="E13" s="16" t="s">
        <v>96</v>
      </c>
    </row>
    <row r="14" spans="1:5" x14ac:dyDescent="0.25">
      <c r="A14" s="40">
        <v>9</v>
      </c>
      <c r="B14" s="17" t="s">
        <v>111</v>
      </c>
      <c r="C14" s="96" t="s">
        <v>270</v>
      </c>
      <c r="D14" s="17" t="s">
        <v>112</v>
      </c>
      <c r="E14" s="16" t="s">
        <v>96</v>
      </c>
    </row>
    <row r="15" spans="1:5" s="21" customFormat="1" x14ac:dyDescent="0.25">
      <c r="B15" s="61"/>
      <c r="C15" s="97"/>
      <c r="D15" s="61"/>
      <c r="E15" s="62"/>
    </row>
    <row r="16" spans="1:5" x14ac:dyDescent="0.25">
      <c r="A16" s="29" t="s">
        <v>113</v>
      </c>
      <c r="B16" s="59"/>
      <c r="C16" s="98"/>
      <c r="D16" s="59"/>
      <c r="E16" s="60"/>
    </row>
    <row r="17" spans="1:5" x14ac:dyDescent="0.25">
      <c r="A17" s="12" t="s">
        <v>89</v>
      </c>
      <c r="B17" s="12" t="s">
        <v>90</v>
      </c>
      <c r="C17" s="95"/>
      <c r="D17" s="12" t="s">
        <v>92</v>
      </c>
      <c r="E17" s="12" t="s">
        <v>93</v>
      </c>
    </row>
    <row r="18" spans="1:5" ht="63" x14ac:dyDescent="0.25">
      <c r="A18" s="40">
        <v>10</v>
      </c>
      <c r="B18" s="17" t="s">
        <v>114</v>
      </c>
      <c r="C18" s="119">
        <f>'3 - Summary of Debt Obligations'!B10/214485</f>
        <v>2580.3300137538754</v>
      </c>
      <c r="D18" s="17" t="s">
        <v>115</v>
      </c>
      <c r="E18" s="16" t="s">
        <v>116</v>
      </c>
    </row>
    <row r="19" spans="1:5" ht="31.5" x14ac:dyDescent="0.25">
      <c r="A19" s="40">
        <v>11</v>
      </c>
      <c r="B19" s="17" t="s">
        <v>117</v>
      </c>
      <c r="C19" s="92">
        <v>214485</v>
      </c>
      <c r="D19" s="17" t="s">
        <v>118</v>
      </c>
      <c r="E19" s="16" t="s">
        <v>116</v>
      </c>
    </row>
    <row r="20" spans="1:5" ht="31.5" x14ac:dyDescent="0.25">
      <c r="A20" s="40">
        <v>12</v>
      </c>
      <c r="B20" s="17" t="s">
        <v>119</v>
      </c>
      <c r="C20" s="89" t="s">
        <v>361</v>
      </c>
      <c r="D20" s="17" t="s">
        <v>120</v>
      </c>
      <c r="E20" s="16" t="s">
        <v>116</v>
      </c>
    </row>
    <row r="21" spans="1:5" ht="31.5" x14ac:dyDescent="0.25">
      <c r="A21" s="40">
        <v>13</v>
      </c>
      <c r="B21" s="17" t="s">
        <v>121</v>
      </c>
      <c r="C21" s="100">
        <v>51912</v>
      </c>
      <c r="D21" s="17" t="s">
        <v>122</v>
      </c>
      <c r="E21" s="16" t="s">
        <v>116</v>
      </c>
    </row>
    <row r="22" spans="1:5" ht="63" x14ac:dyDescent="0.25">
      <c r="A22" s="40">
        <v>14</v>
      </c>
      <c r="B22" s="17" t="s">
        <v>123</v>
      </c>
      <c r="C22" s="120">
        <f>'3 - Summary of Debt Obligations'!B16/214485</f>
        <v>2084.0482224864209</v>
      </c>
      <c r="D22" s="17" t="s">
        <v>124</v>
      </c>
      <c r="E22" s="16" t="s">
        <v>116</v>
      </c>
    </row>
    <row r="23" spans="1:5" ht="31.5" x14ac:dyDescent="0.25">
      <c r="A23" s="40">
        <v>15</v>
      </c>
      <c r="B23" s="17" t="s">
        <v>125</v>
      </c>
      <c r="C23" s="92">
        <v>214485</v>
      </c>
      <c r="D23" s="17" t="s">
        <v>126</v>
      </c>
      <c r="E23" s="16" t="s">
        <v>116</v>
      </c>
    </row>
    <row r="24" spans="1:5" ht="31.5" x14ac:dyDescent="0.25">
      <c r="A24" s="40">
        <v>16</v>
      </c>
      <c r="B24" s="17" t="s">
        <v>127</v>
      </c>
      <c r="C24" s="89" t="s">
        <v>361</v>
      </c>
      <c r="D24" s="17" t="s">
        <v>128</v>
      </c>
      <c r="E24" s="16" t="s">
        <v>116</v>
      </c>
    </row>
    <row r="25" spans="1:5" ht="31.5" x14ac:dyDescent="0.25">
      <c r="A25" s="40">
        <v>17</v>
      </c>
      <c r="B25" s="17" t="s">
        <v>129</v>
      </c>
      <c r="C25" s="100">
        <v>51912</v>
      </c>
      <c r="D25" s="17" t="s">
        <v>122</v>
      </c>
      <c r="E25" s="16" t="s">
        <v>116</v>
      </c>
    </row>
    <row r="26" spans="1:5" ht="63" x14ac:dyDescent="0.25">
      <c r="A26" s="40">
        <v>18</v>
      </c>
      <c r="B26" s="17" t="s">
        <v>130</v>
      </c>
      <c r="C26" s="120">
        <f>'2 - Individual Debt Obligations'!E43/214485</f>
        <v>3059.995202788074</v>
      </c>
      <c r="D26" s="17" t="s">
        <v>131</v>
      </c>
      <c r="E26" s="16" t="s">
        <v>116</v>
      </c>
    </row>
    <row r="27" spans="1:5" ht="31.5" x14ac:dyDescent="0.25">
      <c r="A27" s="40">
        <v>19</v>
      </c>
      <c r="B27" s="17" t="s">
        <v>132</v>
      </c>
      <c r="C27" s="92">
        <v>214485</v>
      </c>
      <c r="D27" s="17" t="s">
        <v>133</v>
      </c>
      <c r="E27" s="16" t="s">
        <v>116</v>
      </c>
    </row>
    <row r="28" spans="1:5" ht="31.5" x14ac:dyDescent="0.25">
      <c r="A28" s="40">
        <v>20</v>
      </c>
      <c r="B28" s="17" t="s">
        <v>134</v>
      </c>
      <c r="C28" s="89" t="s">
        <v>361</v>
      </c>
      <c r="D28" s="17" t="s">
        <v>135</v>
      </c>
      <c r="E28" s="16" t="s">
        <v>116</v>
      </c>
    </row>
    <row r="29" spans="1:5" ht="31.5" x14ac:dyDescent="0.25">
      <c r="A29" s="40">
        <v>21</v>
      </c>
      <c r="B29" s="17" t="s">
        <v>136</v>
      </c>
      <c r="C29" s="100">
        <v>51912</v>
      </c>
      <c r="D29" s="17" t="s">
        <v>122</v>
      </c>
      <c r="E29" s="16" t="s">
        <v>116</v>
      </c>
    </row>
    <row r="30" spans="1:5" s="21" customFormat="1" x14ac:dyDescent="0.25">
      <c r="A30" s="20" t="s">
        <v>88</v>
      </c>
      <c r="B30" s="61"/>
      <c r="C30" s="97"/>
      <c r="D30" s="61"/>
    </row>
  </sheetData>
  <sheetProtection formatColumns="0" formatRows="0"/>
  <pageMargins left="0.7" right="0.7" top="0.75" bottom="0.75" header="0.3" footer="0.3"/>
  <pageSetup scale="4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pageSetUpPr fitToPage="1"/>
  </sheetPr>
  <dimension ref="A1:E43"/>
  <sheetViews>
    <sheetView zoomScale="85" zoomScaleNormal="85" workbookViewId="0"/>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234</v>
      </c>
    </row>
    <row r="2" spans="1:5" s="23" customFormat="1" x14ac:dyDescent="0.25">
      <c r="A2" s="23" t="s">
        <v>138</v>
      </c>
    </row>
    <row r="3" spans="1:5" s="21" customFormat="1" x14ac:dyDescent="0.25">
      <c r="A3" s="21" t="s">
        <v>291</v>
      </c>
    </row>
    <row r="4" spans="1:5" x14ac:dyDescent="0.25">
      <c r="A4" s="29" t="s">
        <v>142</v>
      </c>
      <c r="B4" s="50"/>
      <c r="C4" s="50"/>
      <c r="D4" s="50"/>
      <c r="E4" s="28"/>
    </row>
    <row r="5" spans="1:5" x14ac:dyDescent="0.25">
      <c r="A5" s="12" t="s">
        <v>89</v>
      </c>
      <c r="B5" s="12" t="s">
        <v>139</v>
      </c>
      <c r="C5" s="12" t="s">
        <v>140</v>
      </c>
      <c r="D5" s="12" t="s">
        <v>141</v>
      </c>
      <c r="E5" s="12" t="s">
        <v>93</v>
      </c>
    </row>
    <row r="6" spans="1:5" ht="52.5" customHeight="1" x14ac:dyDescent="0.25">
      <c r="A6" s="48">
        <v>1</v>
      </c>
      <c r="B6" s="49" t="s">
        <v>206</v>
      </c>
      <c r="C6" s="33" t="s">
        <v>143</v>
      </c>
      <c r="D6" s="33" t="s">
        <v>144</v>
      </c>
      <c r="E6" s="52" t="s">
        <v>145</v>
      </c>
    </row>
    <row r="7" spans="1:5" ht="47.25" x14ac:dyDescent="0.25">
      <c r="A7" s="40">
        <v>2</v>
      </c>
      <c r="B7" s="41" t="s">
        <v>207</v>
      </c>
      <c r="C7" s="17" t="s">
        <v>143</v>
      </c>
      <c r="D7" s="17" t="s">
        <v>248</v>
      </c>
      <c r="E7" s="53" t="s">
        <v>145</v>
      </c>
    </row>
    <row r="8" spans="1:5" s="11" customFormat="1" ht="47.25" x14ac:dyDescent="0.25">
      <c r="A8" s="40">
        <v>3</v>
      </c>
      <c r="B8" s="42" t="s">
        <v>215</v>
      </c>
      <c r="C8" s="15" t="s">
        <v>211</v>
      </c>
      <c r="D8" s="43" t="s">
        <v>249</v>
      </c>
      <c r="E8" s="54">
        <v>140.00800000000001</v>
      </c>
    </row>
    <row r="9" spans="1:5" x14ac:dyDescent="0.25">
      <c r="A9" s="21"/>
      <c r="B9" s="21"/>
      <c r="C9" s="21"/>
      <c r="D9" s="21"/>
      <c r="E9" s="21"/>
    </row>
    <row r="10" spans="1:5" x14ac:dyDescent="0.25">
      <c r="A10" s="29" t="s">
        <v>208</v>
      </c>
      <c r="B10" s="50"/>
      <c r="C10" s="50"/>
      <c r="D10" s="50"/>
      <c r="E10" s="28"/>
    </row>
    <row r="11" spans="1:5" x14ac:dyDescent="0.25">
      <c r="A11" s="51" t="s">
        <v>210</v>
      </c>
      <c r="B11" s="51" t="s">
        <v>139</v>
      </c>
      <c r="C11" s="51" t="s">
        <v>140</v>
      </c>
      <c r="D11" s="51" t="s">
        <v>141</v>
      </c>
      <c r="E11" s="51" t="s">
        <v>93</v>
      </c>
    </row>
    <row r="12" spans="1:5" ht="31.5" x14ac:dyDescent="0.25">
      <c r="A12" s="40" t="s">
        <v>213</v>
      </c>
      <c r="B12" s="17" t="s">
        <v>23</v>
      </c>
      <c r="C12" s="17" t="s">
        <v>263</v>
      </c>
      <c r="D12" s="17" t="s">
        <v>262</v>
      </c>
      <c r="E12" s="53" t="s">
        <v>170</v>
      </c>
    </row>
    <row r="13" spans="1:5" ht="31.5" x14ac:dyDescent="0.25">
      <c r="A13" s="40" t="s">
        <v>169</v>
      </c>
      <c r="B13" s="17" t="s">
        <v>172</v>
      </c>
      <c r="C13" s="17" t="s">
        <v>264</v>
      </c>
      <c r="D13" s="17" t="s">
        <v>173</v>
      </c>
      <c r="E13" s="53" t="s">
        <v>270</v>
      </c>
    </row>
    <row r="14" spans="1:5" x14ac:dyDescent="0.25">
      <c r="A14" s="40" t="s">
        <v>171</v>
      </c>
      <c r="B14" s="17" t="s">
        <v>25</v>
      </c>
      <c r="C14" s="17" t="s">
        <v>175</v>
      </c>
      <c r="D14" s="17" t="s">
        <v>176</v>
      </c>
      <c r="E14" s="53" t="s">
        <v>177</v>
      </c>
    </row>
    <row r="15" spans="1:5" x14ac:dyDescent="0.25">
      <c r="A15" s="40" t="s">
        <v>174</v>
      </c>
      <c r="B15" s="17" t="s">
        <v>26</v>
      </c>
      <c r="C15" s="17" t="s">
        <v>179</v>
      </c>
      <c r="D15" s="17" t="s">
        <v>180</v>
      </c>
      <c r="E15" s="53" t="s">
        <v>170</v>
      </c>
    </row>
    <row r="16" spans="1:5" ht="31.5" x14ac:dyDescent="0.25">
      <c r="A16" s="40" t="s">
        <v>178</v>
      </c>
      <c r="B16" s="17" t="s">
        <v>27</v>
      </c>
      <c r="C16" s="17" t="s">
        <v>182</v>
      </c>
      <c r="D16" s="17" t="s">
        <v>183</v>
      </c>
      <c r="E16" s="55" t="s">
        <v>271</v>
      </c>
    </row>
    <row r="17" spans="1:5" x14ac:dyDescent="0.25">
      <c r="A17" s="40" t="s">
        <v>181</v>
      </c>
      <c r="B17" s="17" t="s">
        <v>218</v>
      </c>
      <c r="C17" s="17" t="s">
        <v>185</v>
      </c>
      <c r="D17" s="17" t="s">
        <v>186</v>
      </c>
      <c r="E17" s="53" t="s">
        <v>187</v>
      </c>
    </row>
    <row r="18" spans="1:5" ht="31.5" x14ac:dyDescent="0.25">
      <c r="A18" s="40" t="s">
        <v>184</v>
      </c>
      <c r="B18" s="17" t="s">
        <v>28</v>
      </c>
      <c r="C18" s="17" t="s">
        <v>189</v>
      </c>
      <c r="D18" s="17" t="s">
        <v>265</v>
      </c>
      <c r="E18" s="53" t="s">
        <v>190</v>
      </c>
    </row>
    <row r="19" spans="1:5" x14ac:dyDescent="0.25">
      <c r="A19" s="40" t="s">
        <v>188</v>
      </c>
      <c r="B19" s="17" t="s">
        <v>29</v>
      </c>
      <c r="C19" s="17" t="s">
        <v>192</v>
      </c>
      <c r="D19" s="17" t="s">
        <v>193</v>
      </c>
      <c r="E19" s="53" t="s">
        <v>194</v>
      </c>
    </row>
    <row r="20" spans="1:5" ht="39" customHeight="1" x14ac:dyDescent="0.25">
      <c r="A20" s="40" t="s">
        <v>191</v>
      </c>
      <c r="B20" s="17" t="s">
        <v>30</v>
      </c>
      <c r="C20" s="17" t="s">
        <v>196</v>
      </c>
      <c r="D20" s="17" t="s">
        <v>220</v>
      </c>
      <c r="E20" s="53" t="s">
        <v>194</v>
      </c>
    </row>
    <row r="21" spans="1:5" ht="31.5" x14ac:dyDescent="0.25">
      <c r="A21" s="40" t="s">
        <v>195</v>
      </c>
      <c r="B21" s="17" t="s">
        <v>31</v>
      </c>
      <c r="C21" s="17" t="s">
        <v>198</v>
      </c>
      <c r="D21" s="17" t="s">
        <v>266</v>
      </c>
      <c r="E21" s="53" t="s">
        <v>194</v>
      </c>
    </row>
    <row r="22" spans="1:5" ht="63" x14ac:dyDescent="0.25">
      <c r="A22" s="40" t="s">
        <v>197</v>
      </c>
      <c r="B22" s="17" t="s">
        <v>32</v>
      </c>
      <c r="C22" s="17" t="s">
        <v>199</v>
      </c>
      <c r="D22" s="17" t="s">
        <v>267</v>
      </c>
      <c r="E22" s="53" t="s">
        <v>200</v>
      </c>
    </row>
    <row r="23" spans="1:5" ht="63" x14ac:dyDescent="0.25">
      <c r="A23" s="16" t="s">
        <v>214</v>
      </c>
      <c r="B23" s="17" t="s">
        <v>201</v>
      </c>
      <c r="C23" s="17" t="s">
        <v>202</v>
      </c>
      <c r="D23" s="17" t="s">
        <v>219</v>
      </c>
      <c r="E23" s="53" t="s">
        <v>203</v>
      </c>
    </row>
    <row r="24" spans="1:5" x14ac:dyDescent="0.25">
      <c r="A24" s="21"/>
      <c r="B24" s="21"/>
      <c r="C24" s="21"/>
      <c r="D24" s="21"/>
      <c r="E24" s="21"/>
    </row>
    <row r="25" spans="1:5" x14ac:dyDescent="0.25">
      <c r="A25" s="29" t="s">
        <v>209</v>
      </c>
      <c r="B25" s="50"/>
      <c r="C25" s="50"/>
      <c r="D25" s="50"/>
      <c r="E25" s="28"/>
    </row>
    <row r="26" spans="1:5" x14ac:dyDescent="0.25">
      <c r="A26" s="12" t="s">
        <v>89</v>
      </c>
      <c r="B26" s="12" t="s">
        <v>139</v>
      </c>
      <c r="C26" s="12" t="s">
        <v>140</v>
      </c>
      <c r="D26" s="12" t="s">
        <v>141</v>
      </c>
      <c r="E26" s="12" t="s">
        <v>93</v>
      </c>
    </row>
    <row r="27" spans="1:5" ht="126" x14ac:dyDescent="0.25">
      <c r="A27" s="40">
        <v>1</v>
      </c>
      <c r="B27" s="17" t="s">
        <v>146</v>
      </c>
      <c r="C27" s="17" t="s">
        <v>204</v>
      </c>
      <c r="D27" s="17" t="s">
        <v>272</v>
      </c>
      <c r="E27" s="53" t="s">
        <v>269</v>
      </c>
    </row>
    <row r="28" spans="1:5" ht="48" customHeight="1" x14ac:dyDescent="0.25">
      <c r="A28" s="40">
        <v>2</v>
      </c>
      <c r="B28" s="17" t="s">
        <v>147</v>
      </c>
      <c r="C28" s="17" t="s">
        <v>148</v>
      </c>
      <c r="D28" s="17" t="s">
        <v>224</v>
      </c>
      <c r="E28" s="53" t="s">
        <v>149</v>
      </c>
    </row>
    <row r="29" spans="1:5" ht="31.5" x14ac:dyDescent="0.25">
      <c r="A29" s="40">
        <v>3</v>
      </c>
      <c r="B29" s="17" t="s">
        <v>150</v>
      </c>
      <c r="C29" s="17" t="s">
        <v>151</v>
      </c>
      <c r="D29" s="17" t="s">
        <v>225</v>
      </c>
      <c r="E29" s="53" t="s">
        <v>152</v>
      </c>
    </row>
    <row r="30" spans="1:5" ht="31.5" x14ac:dyDescent="0.25">
      <c r="A30" s="40">
        <v>4</v>
      </c>
      <c r="B30" s="17" t="s">
        <v>153</v>
      </c>
      <c r="C30" s="17" t="s">
        <v>154</v>
      </c>
      <c r="D30" s="17" t="s">
        <v>226</v>
      </c>
      <c r="E30" s="53" t="s">
        <v>155</v>
      </c>
    </row>
    <row r="31" spans="1:5" ht="63" customHeight="1" x14ac:dyDescent="0.25">
      <c r="A31" s="40">
        <v>5</v>
      </c>
      <c r="B31" s="17" t="s">
        <v>156</v>
      </c>
      <c r="C31" s="17" t="s">
        <v>157</v>
      </c>
      <c r="D31" s="17" t="s">
        <v>227</v>
      </c>
      <c r="E31" s="53" t="s">
        <v>158</v>
      </c>
    </row>
    <row r="32" spans="1:5" ht="63" customHeight="1" x14ac:dyDescent="0.25">
      <c r="A32" s="40">
        <v>6</v>
      </c>
      <c r="B32" s="17" t="s">
        <v>159</v>
      </c>
      <c r="C32" s="17" t="s">
        <v>160</v>
      </c>
      <c r="D32" s="17" t="s">
        <v>228</v>
      </c>
      <c r="E32" s="53" t="s">
        <v>161</v>
      </c>
    </row>
    <row r="33" spans="1:5" s="11" customFormat="1" ht="31.5" x14ac:dyDescent="0.25">
      <c r="A33" s="40">
        <v>7</v>
      </c>
      <c r="B33" s="42" t="s">
        <v>287</v>
      </c>
      <c r="C33" s="15" t="s">
        <v>217</v>
      </c>
      <c r="D33" s="15" t="s">
        <v>216</v>
      </c>
      <c r="E33" s="54" t="s">
        <v>190</v>
      </c>
    </row>
    <row r="34" spans="1:5" ht="63" x14ac:dyDescent="0.25">
      <c r="A34" s="40">
        <v>8</v>
      </c>
      <c r="B34" s="17" t="s">
        <v>288</v>
      </c>
      <c r="C34" s="17" t="s">
        <v>273</v>
      </c>
      <c r="D34" s="17" t="s">
        <v>167</v>
      </c>
      <c r="E34" s="53" t="s">
        <v>168</v>
      </c>
    </row>
    <row r="35" spans="1:5" ht="63" x14ac:dyDescent="0.25">
      <c r="A35" s="40">
        <v>9</v>
      </c>
      <c r="B35" s="17" t="s">
        <v>162</v>
      </c>
      <c r="C35" s="17" t="s">
        <v>163</v>
      </c>
      <c r="D35" s="17" t="s">
        <v>229</v>
      </c>
      <c r="E35" s="53" t="s">
        <v>164</v>
      </c>
    </row>
    <row r="36" spans="1:5" ht="63" x14ac:dyDescent="0.25">
      <c r="A36" s="40">
        <v>10</v>
      </c>
      <c r="B36" s="17" t="s">
        <v>232</v>
      </c>
      <c r="C36" s="17" t="s">
        <v>165</v>
      </c>
      <c r="D36" s="17" t="s">
        <v>230</v>
      </c>
      <c r="E36" s="53" t="s">
        <v>158</v>
      </c>
    </row>
    <row r="37" spans="1:5" ht="78.75" x14ac:dyDescent="0.25">
      <c r="A37" s="40">
        <v>11</v>
      </c>
      <c r="B37" s="17" t="s">
        <v>233</v>
      </c>
      <c r="C37" s="17" t="s">
        <v>166</v>
      </c>
      <c r="D37" s="17" t="s">
        <v>231</v>
      </c>
      <c r="E37" s="53" t="s">
        <v>161</v>
      </c>
    </row>
    <row r="38" spans="1:5" s="21" customFormat="1" x14ac:dyDescent="0.25">
      <c r="A38" s="20" t="s">
        <v>88</v>
      </c>
    </row>
    <row r="39" spans="1:5" hidden="1" x14ac:dyDescent="0.25"/>
    <row r="40" spans="1:5" hidden="1" x14ac:dyDescent="0.25"/>
    <row r="41" spans="1:5" hidden="1" x14ac:dyDescent="0.25"/>
    <row r="42" spans="1:5" hidden="1" x14ac:dyDescent="0.25"/>
    <row r="43" spans="1:5" hidden="1" x14ac:dyDescent="0.25"/>
  </sheetData>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pageSetup scale="38"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'2 - Individual Debt Obligations'!Print_Area</vt:lpstr>
      <vt:lpstr>'2 - Individual Debt Obligations'!Print_Titles</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Vickie Dorsett</cp:lastModifiedBy>
  <cp:lastPrinted>2019-03-28T21:37:31Z</cp:lastPrinted>
  <dcterms:created xsi:type="dcterms:W3CDTF">2017-01-13T17:49:37Z</dcterms:created>
  <dcterms:modified xsi:type="dcterms:W3CDTF">2019-03-28T21:48:51Z</dcterms:modified>
</cp:coreProperties>
</file>